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Users/alexiobarbara/Desktop/SOUTH COAST/APODS/*LIONS APODS/"/>
    </mc:Choice>
  </mc:AlternateContent>
  <xr:revisionPtr revIDLastSave="0" documentId="13_ncr:1_{703462B5-E6BD-2E43-B473-015A18B90DB0}" xr6:coauthVersionLast="36" xr6:coauthVersionMax="36" xr10:uidLastSave="{00000000-0000-0000-0000-000000000000}"/>
  <bookViews>
    <workbookView xWindow="0" yWindow="460" windowWidth="33600" windowHeight="20540" xr2:uid="{00000000-000D-0000-FFFF-FFFF00000000}"/>
  </bookViews>
  <sheets>
    <sheet name="Cash Flow Analysis" sheetId="1" r:id="rId1"/>
  </sheets>
  <definedNames>
    <definedName name="_xlnm.Print_Area" localSheetId="0">'Cash Flow Analysis'!$B$1:$K$62</definedName>
  </definedNames>
  <calcPr calcId="181029"/>
</workbook>
</file>

<file path=xl/calcChain.xml><?xml version="1.0" encoding="utf-8"?>
<calcChain xmlns="http://schemas.openxmlformats.org/spreadsheetml/2006/main">
  <c r="D14" i="1" l="1"/>
  <c r="K40" i="1"/>
  <c r="E46" i="1" s="1"/>
  <c r="E29" i="1"/>
  <c r="E33" i="1" s="1"/>
  <c r="F36" i="1" s="1"/>
  <c r="E28" i="1"/>
  <c r="D20" i="1"/>
  <c r="E20" i="1"/>
  <c r="D19" i="1"/>
  <c r="E19" i="1"/>
  <c r="E24" i="1"/>
  <c r="E36" i="1"/>
  <c r="D9" i="1" s="1"/>
  <c r="K24" i="1"/>
  <c r="I9" i="1"/>
  <c r="B13" i="1"/>
  <c r="K37" i="1"/>
  <c r="E42" i="1" l="1"/>
  <c r="F46" i="1"/>
  <c r="F37" i="1"/>
  <c r="E9" i="1"/>
  <c r="F38" i="1"/>
  <c r="E37" i="1"/>
  <c r="E38" i="1" s="1"/>
  <c r="F42" i="1"/>
  <c r="K17" i="1" l="1"/>
  <c r="K26" i="1" s="1"/>
  <c r="E39" i="1" l="1"/>
  <c r="E40" i="1" s="1"/>
  <c r="K29" i="1"/>
  <c r="D39" i="1" s="1"/>
  <c r="F39" i="1"/>
  <c r="F40" i="1" s="1"/>
  <c r="K28" i="1"/>
  <c r="F44" i="1" l="1"/>
  <c r="G9" i="1"/>
  <c r="I44" i="1"/>
  <c r="I43" i="1"/>
  <c r="E44" i="1"/>
  <c r="F9" i="1"/>
  <c r="E47" i="1" l="1"/>
  <c r="E45" i="1"/>
  <c r="F47" i="1"/>
  <c r="F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Courtney</author>
  </authors>
  <commentList>
    <comment ref="H17" authorId="0" shapeId="0" xr:uid="{00000000-0006-0000-0000-000001000000}">
      <text>
        <r>
          <rPr>
            <sz val="8"/>
            <color indexed="8"/>
            <rFont val="Tahoma"/>
            <family val="2"/>
          </rPr>
          <t xml:space="preserve">
</t>
        </r>
        <r>
          <rPr>
            <sz val="8"/>
            <color indexed="8"/>
            <rFont val="Tahoma"/>
            <family val="2"/>
          </rPr>
          <t>Estimated at $50 per month.  Properties with 20+ units may be more.</t>
        </r>
      </text>
    </comment>
    <comment ref="K17" authorId="0" shapeId="0" xr:uid="{00000000-0006-0000-0000-000002000000}">
      <text>
        <r>
          <rPr>
            <sz val="8"/>
            <color indexed="8"/>
            <rFont val="Tahoma"/>
            <family val="2"/>
          </rPr>
          <t xml:space="preserve">
</t>
        </r>
        <r>
          <rPr>
            <sz val="8"/>
            <color indexed="8"/>
            <rFont val="Tahoma"/>
            <family val="2"/>
          </rPr>
          <t>5% of Actual Gross Scheduled Income.</t>
        </r>
      </text>
    </comment>
    <comment ref="H19" authorId="0" shapeId="0" xr:uid="{00000000-0006-0000-0000-000003000000}">
      <text>
        <r>
          <rPr>
            <b/>
            <sz val="8"/>
            <color indexed="8"/>
            <rFont val="Tahoma"/>
            <family val="2"/>
          </rPr>
          <t>Keith Courtney:</t>
        </r>
        <r>
          <rPr>
            <sz val="8"/>
            <color indexed="8"/>
            <rFont val="Tahoma"/>
            <family val="2"/>
          </rPr>
          <t xml:space="preserve">
</t>
        </r>
        <r>
          <rPr>
            <sz val="8"/>
            <color indexed="8"/>
            <rFont val="Tahoma"/>
            <family val="2"/>
          </rPr>
          <t xml:space="preserve">$30 per unit per month
</t>
        </r>
      </text>
    </comment>
    <comment ref="H20" authorId="0" shapeId="0" xr:uid="{00000000-0006-0000-0000-000004000000}">
      <text>
        <r>
          <rPr>
            <sz val="8"/>
            <color indexed="8"/>
            <rFont val="Tahoma"/>
            <family val="2"/>
          </rPr>
          <t xml:space="preserve">
</t>
        </r>
        <r>
          <rPr>
            <sz val="8"/>
            <color indexed="8"/>
            <rFont val="Tahoma"/>
            <family val="2"/>
          </rPr>
          <t>$45 per unit per month</t>
        </r>
      </text>
    </comment>
    <comment ref="K20" authorId="0" shapeId="0" xr:uid="{00000000-0006-0000-0000-000005000000}">
      <text>
        <r>
          <rPr>
            <sz val="8"/>
            <color indexed="8"/>
            <rFont val="Tahoma"/>
            <family val="2"/>
          </rPr>
          <t xml:space="preserve">
</t>
        </r>
        <r>
          <rPr>
            <sz val="8"/>
            <color indexed="8"/>
            <rFont val="Tahoma"/>
            <family val="2"/>
          </rPr>
          <t xml:space="preserve">$100 per unit per year
</t>
        </r>
      </text>
    </comment>
    <comment ref="H21" authorId="0" shapeId="0" xr:uid="{00000000-0006-0000-0000-000006000000}">
      <text>
        <r>
          <rPr>
            <sz val="8"/>
            <color indexed="8"/>
            <rFont val="Tahoma"/>
            <family val="2"/>
          </rPr>
          <t xml:space="preserve">
</t>
        </r>
        <r>
          <rPr>
            <sz val="8"/>
            <color indexed="8"/>
            <rFont val="Tahoma"/>
            <family val="2"/>
          </rPr>
          <t>$10 per unit per month.</t>
        </r>
      </text>
    </comment>
    <comment ref="K21" authorId="0" shapeId="0" xr:uid="{00000000-0006-0000-0000-000007000000}">
      <text>
        <r>
          <rPr>
            <sz val="8"/>
            <color indexed="8"/>
            <rFont val="Tahoma"/>
            <family val="2"/>
          </rPr>
          <t xml:space="preserve">
</t>
        </r>
        <r>
          <rPr>
            <sz val="8"/>
            <color indexed="8"/>
            <rFont val="Tahoma"/>
            <family val="2"/>
          </rPr>
          <t>$175 per unit per year</t>
        </r>
      </text>
    </comment>
    <comment ref="H22" authorId="0" shapeId="0" xr:uid="{00000000-0006-0000-0000-000008000000}">
      <text>
        <r>
          <rPr>
            <sz val="8"/>
            <color indexed="8"/>
            <rFont val="Tahoma"/>
            <family val="2"/>
          </rPr>
          <t xml:space="preserve">
</t>
        </r>
        <r>
          <rPr>
            <sz val="8"/>
            <color indexed="8"/>
            <rFont val="Tahoma"/>
            <family val="2"/>
          </rPr>
          <t>$10 per unit per month.</t>
        </r>
      </text>
    </comment>
    <comment ref="H23" authorId="0" shapeId="0" xr:uid="{00000000-0006-0000-0000-000009000000}">
      <text>
        <r>
          <rPr>
            <sz val="8"/>
            <color indexed="8"/>
            <rFont val="Tahoma"/>
            <family val="2"/>
          </rPr>
          <t xml:space="preserve">
</t>
        </r>
        <r>
          <rPr>
            <sz val="8"/>
            <color indexed="8"/>
            <rFont val="Tahoma"/>
            <family val="2"/>
          </rPr>
          <t>$4 per unit per month.</t>
        </r>
      </text>
    </comment>
    <comment ref="K23" authorId="0" shapeId="0" xr:uid="{00000000-0006-0000-0000-00000A000000}">
      <text>
        <r>
          <rPr>
            <sz val="8"/>
            <color indexed="8"/>
            <rFont val="Tahoma"/>
            <family val="2"/>
          </rPr>
          <t xml:space="preserve">
</t>
        </r>
        <r>
          <rPr>
            <sz val="8"/>
            <color indexed="8"/>
            <rFont val="Tahoma"/>
            <family val="2"/>
          </rPr>
          <t>$250 per unit per year.</t>
        </r>
      </text>
    </comment>
    <comment ref="H24" authorId="0" shapeId="0" xr:uid="{00000000-0006-0000-0000-00000B000000}">
      <text>
        <r>
          <rPr>
            <sz val="8"/>
            <color indexed="8"/>
            <rFont val="Tahoma"/>
            <family val="2"/>
          </rPr>
          <t xml:space="preserve">
</t>
        </r>
        <r>
          <rPr>
            <sz val="8"/>
            <color indexed="8"/>
            <rFont val="Tahoma"/>
            <family val="2"/>
          </rPr>
          <t xml:space="preserve">$500 per unit per year
</t>
        </r>
      </text>
    </comment>
    <comment ref="K24" authorId="0" shapeId="0" xr:uid="{00000000-0006-0000-0000-00000C000000}">
      <text>
        <r>
          <rPr>
            <sz val="8"/>
            <color rgb="FF000000"/>
            <rFont val="Tahoma"/>
            <family val="2"/>
          </rPr>
          <t xml:space="preserve">
</t>
        </r>
        <r>
          <rPr>
            <sz val="8"/>
            <color rgb="FF000000"/>
            <rFont val="Tahoma"/>
            <family val="2"/>
          </rPr>
          <t>1.13 % of the sales price</t>
        </r>
      </text>
    </comment>
  </commentList>
</comments>
</file>

<file path=xl/sharedStrings.xml><?xml version="1.0" encoding="utf-8"?>
<sst xmlns="http://schemas.openxmlformats.org/spreadsheetml/2006/main" count="93" uniqueCount="76">
  <si>
    <t>APARTMENT INVESTMENT INFORMATION</t>
  </si>
  <si>
    <t># Units</t>
  </si>
  <si>
    <t>Address</t>
  </si>
  <si>
    <t>City</t>
  </si>
  <si>
    <t>Zip</t>
  </si>
  <si>
    <t>Price</t>
  </si>
  <si>
    <t>GRM</t>
  </si>
  <si>
    <t>CAP Rate</t>
  </si>
  <si>
    <t>$/Unit</t>
  </si>
  <si>
    <t>$/Square Foot</t>
  </si>
  <si>
    <t>(Approx.)</t>
  </si>
  <si>
    <t>Gross Sq. Ft.</t>
  </si>
  <si>
    <t>Parcel Size</t>
  </si>
  <si>
    <t>Yr. Built</t>
  </si>
  <si>
    <t>Current</t>
  </si>
  <si>
    <t>Market</t>
  </si>
  <si>
    <t>Income Detail</t>
  </si>
  <si>
    <t>Type</t>
  </si>
  <si>
    <t>Rent</t>
  </si>
  <si>
    <t>Total</t>
  </si>
  <si>
    <t>Gas &amp; Electric</t>
  </si>
  <si>
    <t>Water &amp; Sewer</t>
  </si>
  <si>
    <t>Landscaping</t>
  </si>
  <si>
    <t>Trash Removal</t>
  </si>
  <si>
    <t>Pest Control</t>
  </si>
  <si>
    <t>Maintenance</t>
  </si>
  <si>
    <t>Estimated Annual Operating Expenses</t>
  </si>
  <si>
    <t>Total Monthly Income</t>
  </si>
  <si>
    <t>Expenses Per:</t>
  </si>
  <si>
    <t>Unit</t>
  </si>
  <si>
    <t>Estimated Annual Operating Proforma</t>
  </si>
  <si>
    <t>Financing Summary</t>
  </si>
  <si>
    <t>Gross Scheduled Income</t>
  </si>
  <si>
    <t>Gross Operating Income</t>
  </si>
  <si>
    <t>Less: Expenses</t>
  </si>
  <si>
    <t>Net Operating Income</t>
  </si>
  <si>
    <t>Less:  1st TD Payments</t>
  </si>
  <si>
    <t>Pre-Tax Cash Flow</t>
  </si>
  <si>
    <t xml:space="preserve">Cash On Cash Return </t>
  </si>
  <si>
    <t>Downpayment:</t>
  </si>
  <si>
    <t>Comments</t>
  </si>
  <si>
    <t xml:space="preserve">warranty or representation about it.  It is your responsibility to independently confirm its accuracy and completeness.  Any projections, opinions, assumptions or estimates are used for </t>
  </si>
  <si>
    <t xml:space="preserve">example only and do not represent the current or future performance of the property.  The value of this transaction to you depends on tax, financial and legal advisors.  You and your </t>
  </si>
  <si>
    <t>Less: Vacancy Factor</t>
  </si>
  <si>
    <t>Interest Rate:</t>
  </si>
  <si>
    <t xml:space="preserve"> </t>
  </si>
  <si>
    <t>Principal Reduction</t>
  </si>
  <si>
    <t>Total Annual Operating Expenses (estimated):</t>
  </si>
  <si>
    <t>Amortized over:</t>
  </si>
  <si>
    <t>Years</t>
  </si>
  <si>
    <t>Proposed Loan Amount:</t>
  </si>
  <si>
    <t>Debt Coverage Ratio:</t>
  </si>
  <si>
    <t>Current:</t>
  </si>
  <si>
    <t>Market:</t>
  </si>
  <si>
    <t>% of Actual GSI</t>
  </si>
  <si>
    <t>Actual</t>
  </si>
  <si>
    <t xml:space="preserve">      Management (Off Site)</t>
  </si>
  <si>
    <t xml:space="preserve">      Insurance</t>
  </si>
  <si>
    <t xml:space="preserve">      Taxes</t>
  </si>
  <si>
    <t>Estimated Market Rents</t>
  </si>
  <si>
    <t>Total Potential Return (End of Year One)</t>
  </si>
  <si>
    <t>Rent Range</t>
  </si>
  <si>
    <t>Estimated Actual Average Rents</t>
  </si>
  <si>
    <t xml:space="preserve">The information contained herein has been obtained from sources believed reliable.  While South Coast Commercial does not doubt its accuracy, we have not verified it and make no guarantee,  </t>
  </si>
  <si>
    <t>advisors should conduct a careful, independent investigation of the property to determine to your satisfaction the suitability of the property for your needs. BRE # 01846358</t>
  </si>
  <si>
    <t>PLEASE DO NOT WALK ON THE PROPERTY OR DISTURB TENANTS</t>
  </si>
  <si>
    <t>1Br/1Ba</t>
  </si>
  <si>
    <t>2Br/2Ba</t>
  </si>
  <si>
    <t xml:space="preserve">Laundry Income </t>
  </si>
  <si>
    <t>671 Sea Vale</t>
  </si>
  <si>
    <t>565-300-11-00</t>
  </si>
  <si>
    <t>APN#</t>
  </si>
  <si>
    <t>Chula Vista</t>
  </si>
  <si>
    <t>Tax &amp; Lic</t>
  </si>
  <si>
    <t>Payroll</t>
  </si>
  <si>
    <t>Adrian Gonzalez 858.735.9977 DRE #01844618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</si>
</sst>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164" formatCode="&quot;$&quot;#,##0"/>
    <numFmt numFmtId="165" formatCode="&quot;$&quot;#,##0.00"/>
    <numFmt numFmtId="166" formatCode="0.0%"/>
    <numFmt numFmtId="167" formatCode="0.0"/>
    <numFmt numFmtId="168" formatCode="0.000%"/>
  </numFmts>
  <fonts count="14">
    <font>
      <sz val="10"/>
      <name val="Arial"/>
    </font>
    <font>
      <sz val="10"/>
      <name val="Arial"/>
      <family val="2"/>
    </font>
    <font>
      <b/>
      <sz val="10"/>
      <name val="Times New Roman"/>
      <family val="1"/>
    </font>
    <font>
      <sz val="6"/>
      <name val="Times New Roman"/>
      <family val="1"/>
    </font>
    <font>
      <sz val="10"/>
      <name val="Times New Roman"/>
      <family val="1"/>
    </font>
    <font>
      <sz val="8"/>
      <name val="Times New Roman"/>
      <family val="1"/>
    </font>
    <font>
      <b/>
      <sz val="9"/>
      <name val="Times New Roman"/>
      <family val="1"/>
    </font>
    <font>
      <sz val="9"/>
      <name val="Times New Roman"/>
      <family val="1"/>
    </font>
    <font>
      <b/>
      <u/>
      <sz val="9"/>
      <name val="Times New Roman"/>
      <family val="1"/>
    </font>
    <font>
      <b/>
      <u/>
      <sz val="10"/>
      <name val="Times New Roman"/>
      <family val="1"/>
    </font>
    <font>
      <sz val="10"/>
      <color indexed="52"/>
      <name val="Arial"/>
      <family val="2"/>
    </font>
    <font>
      <sz val="8"/>
      <color indexed="8"/>
      <name val="Tahoma"/>
      <family val="2"/>
    </font>
    <font>
      <b/>
      <sz val="8"/>
      <color indexed="8"/>
      <name val="Tahoma"/>
      <family val="2"/>
    </font>
    <font>
      <sz val="8"/>
      <color rgb="FF000000"/>
      <name val="Tahoma"/>
      <family val="2"/>
    </font>
  </fonts>
  <fills count="6">
    <fill>
      <patternFill patternType="none"/>
    </fill>
    <fill>
      <patternFill patternType="gray125"/>
    </fill>
    <fill>
      <patternFill patternType="solid">
        <fgColor indexed="52"/>
        <bgColor indexed="64"/>
      </patternFill>
    </fill>
    <fill>
      <patternFill patternType="solid">
        <fgColor rgb="FFFFFF00"/>
        <bgColor indexed="64"/>
      </patternFill>
    </fill>
    <fill>
      <patternFill patternType="solid">
        <fgColor theme="1"/>
        <bgColor indexed="64"/>
      </patternFill>
    </fill>
    <fill>
      <patternFill patternType="solid">
        <fgColor rgb="FFFDE1B4"/>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0" fillId="0" borderId="0" xfId="0" applyBorder="1"/>
    <xf numFmtId="0" fontId="4" fillId="0" borderId="1" xfId="0" applyFont="1" applyBorder="1"/>
    <xf numFmtId="0" fontId="4" fillId="0" borderId="0" xfId="0" applyFont="1" applyBorder="1"/>
    <xf numFmtId="0" fontId="4" fillId="0" borderId="0" xfId="0" applyFont="1"/>
    <xf numFmtId="0" fontId="4" fillId="0" borderId="2" xfId="0" applyFont="1" applyBorder="1"/>
    <xf numFmtId="0" fontId="5" fillId="0" borderId="0" xfId="0" applyFont="1" applyBorder="1"/>
    <xf numFmtId="0" fontId="4" fillId="0" borderId="0" xfId="0" applyFont="1" applyAlignment="1">
      <alignment horizontal="center"/>
    </xf>
    <xf numFmtId="1" fontId="4" fillId="0" borderId="1" xfId="0" applyNumberFormat="1" applyFont="1" applyBorder="1" applyAlignment="1">
      <alignment horizontal="center"/>
    </xf>
    <xf numFmtId="165" fontId="4" fillId="0" borderId="1" xfId="0" applyNumberFormat="1" applyFont="1" applyBorder="1" applyAlignment="1">
      <alignment horizontal="center"/>
    </xf>
    <xf numFmtId="164" fontId="6" fillId="0" borderId="2" xfId="0" applyNumberFormat="1" applyFont="1" applyBorder="1" applyAlignment="1">
      <alignment horizontal="center"/>
    </xf>
    <xf numFmtId="164" fontId="6" fillId="0" borderId="2" xfId="0" applyNumberFormat="1" applyFont="1" applyBorder="1"/>
    <xf numFmtId="0" fontId="7" fillId="0" borderId="1" xfId="0" applyFont="1" applyBorder="1"/>
    <xf numFmtId="0" fontId="7" fillId="0" borderId="0" xfId="0" applyFont="1" applyBorder="1"/>
    <xf numFmtId="0" fontId="7" fillId="0" borderId="2" xfId="0" applyFont="1" applyBorder="1"/>
    <xf numFmtId="0" fontId="7" fillId="0" borderId="0" xfId="0" applyFont="1"/>
    <xf numFmtId="0" fontId="8" fillId="0" borderId="0" xfId="0" applyFont="1" applyBorder="1" applyAlignment="1">
      <alignment horizontal="center"/>
    </xf>
    <xf numFmtId="0" fontId="6" fillId="0" borderId="1" xfId="0" applyFont="1" applyBorder="1"/>
    <xf numFmtId="164" fontId="6" fillId="0" borderId="0" xfId="0" applyNumberFormat="1" applyFont="1" applyBorder="1" applyAlignment="1">
      <alignment horizontal="center"/>
    </xf>
    <xf numFmtId="0" fontId="6" fillId="0" borderId="0" xfId="0" applyFont="1"/>
    <xf numFmtId="0" fontId="8" fillId="0" borderId="0" xfId="0" applyFont="1" applyAlignment="1">
      <alignment horizontal="center"/>
    </xf>
    <xf numFmtId="164" fontId="7" fillId="0" borderId="0" xfId="0" applyNumberFormat="1" applyFont="1" applyBorder="1" applyAlignment="1">
      <alignment horizontal="center"/>
    </xf>
    <xf numFmtId="164" fontId="7" fillId="0" borderId="0" xfId="0" applyNumberFormat="1" applyFont="1" applyAlignment="1">
      <alignment horizontal="center"/>
    </xf>
    <xf numFmtId="9" fontId="7" fillId="0" borderId="0" xfId="0" applyNumberFormat="1" applyFont="1" applyBorder="1" applyAlignment="1">
      <alignment horizontal="center"/>
    </xf>
    <xf numFmtId="5" fontId="7" fillId="0" borderId="0" xfId="0" applyNumberFormat="1" applyFont="1" applyBorder="1" applyAlignment="1">
      <alignment horizontal="center"/>
    </xf>
    <xf numFmtId="0" fontId="4" fillId="0" borderId="1" xfId="0" applyFont="1" applyBorder="1" applyAlignment="1">
      <alignment horizontal="center"/>
    </xf>
    <xf numFmtId="6" fontId="4" fillId="0" borderId="0" xfId="0" applyNumberFormat="1" applyFont="1" applyAlignment="1">
      <alignment horizontal="center"/>
    </xf>
    <xf numFmtId="0" fontId="2" fillId="0" borderId="0" xfId="0" applyFont="1"/>
    <xf numFmtId="164" fontId="4" fillId="0" borderId="0" xfId="0" applyNumberFormat="1" applyFont="1" applyBorder="1" applyAlignment="1">
      <alignment horizontal="center"/>
    </xf>
    <xf numFmtId="9" fontId="6" fillId="0" borderId="2" xfId="0" applyNumberFormat="1" applyFont="1" applyBorder="1" applyAlignment="1">
      <alignment horizontal="center"/>
    </xf>
    <xf numFmtId="6" fontId="7" fillId="0" borderId="0" xfId="0" applyNumberFormat="1" applyFont="1" applyAlignment="1">
      <alignment horizontal="center"/>
    </xf>
    <xf numFmtId="167" fontId="7" fillId="0" borderId="0" xfId="0" applyNumberFormat="1" applyFont="1" applyBorder="1" applyAlignment="1">
      <alignment horizontal="center"/>
    </xf>
    <xf numFmtId="166" fontId="7" fillId="0" borderId="0" xfId="0" applyNumberFormat="1" applyFont="1" applyAlignment="1">
      <alignment horizontal="center"/>
    </xf>
    <xf numFmtId="2" fontId="4" fillId="0" borderId="0" xfId="0" applyNumberFormat="1" applyFont="1" applyAlignment="1">
      <alignment horizontal="center"/>
    </xf>
    <xf numFmtId="0" fontId="2" fillId="0" borderId="0" xfId="0" applyFont="1" applyAlignment="1">
      <alignment horizontal="center"/>
    </xf>
    <xf numFmtId="0" fontId="2" fillId="0" borderId="2" xfId="0" applyFont="1" applyBorder="1"/>
    <xf numFmtId="0" fontId="5" fillId="0" borderId="1" xfId="0" applyFont="1" applyBorder="1"/>
    <xf numFmtId="0" fontId="7" fillId="0" borderId="7" xfId="0" applyFont="1" applyBorder="1"/>
    <xf numFmtId="0" fontId="8" fillId="0" borderId="11" xfId="0" applyFont="1" applyBorder="1" applyAlignment="1">
      <alignment horizontal="center"/>
    </xf>
    <xf numFmtId="168" fontId="6" fillId="0" borderId="0" xfId="1" applyNumberFormat="1" applyFont="1" applyAlignment="1">
      <alignment horizontal="center"/>
    </xf>
    <xf numFmtId="6" fontId="0" fillId="0" borderId="0" xfId="0" applyNumberFormat="1"/>
    <xf numFmtId="6" fontId="2" fillId="0" borderId="2" xfId="0" applyNumberFormat="1" applyFont="1" applyBorder="1" applyAlignment="1">
      <alignment horizontal="center"/>
    </xf>
    <xf numFmtId="0" fontId="2" fillId="0" borderId="10" xfId="0" applyFont="1" applyBorder="1" applyAlignment="1">
      <alignment horizontal="center"/>
    </xf>
    <xf numFmtId="3" fontId="4" fillId="0" borderId="0" xfId="0" applyNumberFormat="1" applyFont="1" applyAlignment="1">
      <alignment horizontal="center"/>
    </xf>
    <xf numFmtId="0" fontId="0" fillId="2" borderId="0" xfId="0" applyFill="1"/>
    <xf numFmtId="0" fontId="10" fillId="2" borderId="0" xfId="0" applyFont="1" applyFill="1"/>
    <xf numFmtId="0" fontId="4" fillId="0" borderId="8" xfId="0" applyFont="1" applyBorder="1"/>
    <xf numFmtId="14" fontId="4" fillId="0" borderId="8" xfId="0" applyNumberFormat="1" applyFont="1" applyBorder="1"/>
    <xf numFmtId="0" fontId="7" fillId="0" borderId="8" xfId="0" applyFont="1" applyBorder="1"/>
    <xf numFmtId="0" fontId="7" fillId="0" borderId="9" xfId="0" applyFont="1" applyBorder="1"/>
    <xf numFmtId="5" fontId="4" fillId="0" borderId="0" xfId="0" applyNumberFormat="1" applyFont="1" applyAlignment="1">
      <alignment horizontal="center"/>
    </xf>
    <xf numFmtId="166" fontId="7" fillId="3" borderId="0" xfId="0" applyNumberFormat="1" applyFont="1" applyFill="1" applyBorder="1" applyAlignment="1">
      <alignment horizontal="center"/>
    </xf>
    <xf numFmtId="164" fontId="7" fillId="3" borderId="0" xfId="0" applyNumberFormat="1" applyFont="1" applyFill="1" applyBorder="1" applyAlignment="1">
      <alignment horizontal="center"/>
    </xf>
    <xf numFmtId="0" fontId="4" fillId="0" borderId="0" xfId="0" applyFont="1" applyBorder="1" applyAlignment="1">
      <alignment horizontal="center"/>
    </xf>
    <xf numFmtId="0" fontId="10" fillId="4" borderId="0" xfId="0" applyFont="1" applyFill="1" applyBorder="1"/>
    <xf numFmtId="0" fontId="6" fillId="5" borderId="3" xfId="0" applyFont="1" applyFill="1" applyBorder="1" applyAlignment="1">
      <alignment horizontal="center"/>
    </xf>
    <xf numFmtId="0" fontId="6" fillId="5" borderId="4" xfId="0" applyFont="1" applyFill="1" applyBorder="1" applyAlignment="1">
      <alignment horizontal="center"/>
    </xf>
    <xf numFmtId="0" fontId="4" fillId="0" borderId="6" xfId="0" applyFont="1" applyBorder="1"/>
    <xf numFmtId="0" fontId="6" fillId="5" borderId="5" xfId="0" applyFont="1" applyFill="1" applyBorder="1" applyAlignment="1">
      <alignment horizontal="center"/>
    </xf>
    <xf numFmtId="0" fontId="7" fillId="5" borderId="6" xfId="0" applyFont="1" applyFill="1" applyBorder="1"/>
    <xf numFmtId="0" fontId="6" fillId="5" borderId="8" xfId="0" applyFont="1" applyFill="1" applyBorder="1" applyAlignment="1">
      <alignment horizontal="center"/>
    </xf>
    <xf numFmtId="0" fontId="7" fillId="5" borderId="8" xfId="0" applyFont="1" applyFill="1" applyBorder="1"/>
    <xf numFmtId="0" fontId="7" fillId="5" borderId="9" xfId="0" applyFont="1" applyFill="1" applyBorder="1"/>
    <xf numFmtId="167" fontId="7" fillId="3" borderId="0" xfId="0" applyNumberFormat="1" applyFont="1" applyFill="1" applyBorder="1" applyAlignment="1">
      <alignment horizontal="center"/>
    </xf>
    <xf numFmtId="166" fontId="7" fillId="3" borderId="0" xfId="0" applyNumberFormat="1" applyFont="1" applyFill="1" applyAlignment="1">
      <alignment horizontal="center"/>
    </xf>
    <xf numFmtId="0" fontId="6" fillId="5" borderId="5" xfId="0" applyFont="1" applyFill="1" applyBorder="1" applyAlignment="1">
      <alignment horizontal="left"/>
    </xf>
    <xf numFmtId="0" fontId="6" fillId="5" borderId="5" xfId="0" applyFont="1" applyFill="1" applyBorder="1" applyAlignment="1"/>
    <xf numFmtId="0" fontId="6" fillId="5" borderId="7" xfId="0" applyFont="1" applyFill="1" applyBorder="1" applyAlignment="1">
      <alignment horizontal="center"/>
    </xf>
    <xf numFmtId="0" fontId="6" fillId="5" borderId="8" xfId="0" applyFont="1" applyFill="1" applyBorder="1"/>
    <xf numFmtId="1" fontId="4" fillId="0" borderId="0" xfId="0" applyNumberFormat="1" applyFont="1" applyBorder="1" applyAlignment="1">
      <alignment horizontal="center"/>
    </xf>
    <xf numFmtId="0" fontId="4" fillId="0" borderId="0" xfId="0" applyFont="1" applyAlignment="1">
      <alignment horizontal="center" vertical="center"/>
    </xf>
    <xf numFmtId="0" fontId="6" fillId="5" borderId="9" xfId="0" applyFont="1" applyFill="1" applyBorder="1" applyAlignment="1">
      <alignment horizontal="center"/>
    </xf>
    <xf numFmtId="0" fontId="5" fillId="0" borderId="0" xfId="0" applyFont="1"/>
    <xf numFmtId="0" fontId="7" fillId="0" borderId="0" xfId="0" applyFont="1" applyAlignment="1">
      <alignment horizontal="center"/>
    </xf>
    <xf numFmtId="10" fontId="7" fillId="0" borderId="2" xfId="0" applyNumberFormat="1" applyFont="1" applyBorder="1" applyAlignment="1">
      <alignment horizontal="center"/>
    </xf>
    <xf numFmtId="0" fontId="6" fillId="5" borderId="3" xfId="0" applyFont="1" applyFill="1" applyBorder="1"/>
    <xf numFmtId="0" fontId="7" fillId="5" borderId="4" xfId="0" applyFont="1" applyFill="1" applyBorder="1"/>
    <xf numFmtId="0" fontId="6" fillId="5" borderId="4" xfId="0" applyFont="1" applyFill="1" applyBorder="1"/>
    <xf numFmtId="0" fontId="7" fillId="5" borderId="10" xfId="0" applyFont="1" applyFill="1" applyBorder="1"/>
    <xf numFmtId="164" fontId="7" fillId="0" borderId="0" xfId="0" applyNumberFormat="1" applyFont="1" applyFill="1" applyBorder="1" applyAlignment="1">
      <alignment horizontal="center"/>
    </xf>
    <xf numFmtId="166" fontId="7" fillId="0" borderId="0" xfId="0" applyNumberFormat="1" applyFont="1" applyFill="1" applyBorder="1" applyAlignment="1">
      <alignment horizontal="center"/>
    </xf>
    <xf numFmtId="0" fontId="3" fillId="4" borderId="0" xfId="0" applyFont="1" applyFill="1" applyBorder="1" applyAlignment="1">
      <alignment horizontal="center"/>
    </xf>
    <xf numFmtId="0" fontId="0" fillId="4" borderId="0" xfId="0" applyFill="1"/>
    <xf numFmtId="164" fontId="5" fillId="0" borderId="0" xfId="0" applyNumberFormat="1" applyFont="1" applyAlignment="1">
      <alignment horizontal="right"/>
    </xf>
    <xf numFmtId="164" fontId="5" fillId="0" borderId="6" xfId="0" applyNumberFormat="1" applyFont="1" applyFill="1" applyBorder="1" applyAlignment="1">
      <alignment horizontal="right"/>
    </xf>
    <xf numFmtId="164" fontId="5" fillId="0" borderId="2" xfId="0" applyNumberFormat="1" applyFont="1" applyBorder="1" applyAlignment="1">
      <alignment horizontal="right"/>
    </xf>
    <xf numFmtId="164" fontId="5" fillId="0" borderId="2" xfId="0" applyNumberFormat="1" applyFont="1" applyFill="1" applyBorder="1" applyAlignment="1">
      <alignment horizontal="right"/>
    </xf>
    <xf numFmtId="0" fontId="5" fillId="0" borderId="2" xfId="0" applyFont="1" applyBorder="1"/>
    <xf numFmtId="0" fontId="2" fillId="0" borderId="0" xfId="0" applyFont="1" applyBorder="1" applyAlignment="1">
      <alignment horizontal="center"/>
    </xf>
    <xf numFmtId="0" fontId="6" fillId="0" borderId="8"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6" fillId="5" borderId="11" xfId="0" applyFont="1" applyFill="1" applyBorder="1" applyAlignment="1">
      <alignment horizontal="center"/>
    </xf>
    <xf numFmtId="0" fontId="6" fillId="5" borderId="5" xfId="0" applyFont="1" applyFill="1" applyBorder="1" applyAlignment="1">
      <alignment horizontal="center"/>
    </xf>
    <xf numFmtId="0" fontId="9" fillId="0" borderId="1" xfId="0" applyFont="1" applyBorder="1" applyAlignment="1">
      <alignment horizontal="center"/>
    </xf>
    <xf numFmtId="0" fontId="9" fillId="0" borderId="0" xfId="0" applyFont="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10" xfId="0" applyFont="1" applyFill="1" applyBorder="1" applyAlignment="1">
      <alignment horizontal="center"/>
    </xf>
    <xf numFmtId="0" fontId="4" fillId="0" borderId="5" xfId="0" applyFont="1" applyBorder="1" applyAlignment="1">
      <alignment horizontal="center"/>
    </xf>
    <xf numFmtId="0" fontId="6" fillId="5" borderId="11" xfId="0" applyFont="1" applyFill="1" applyBorder="1" applyAlignment="1">
      <alignment horizontal="left"/>
    </xf>
    <xf numFmtId="0" fontId="6" fillId="5" borderId="5" xfId="0" applyFont="1" applyFill="1" applyBorder="1" applyAlignment="1">
      <alignment horizontal="left"/>
    </xf>
    <xf numFmtId="164" fontId="7" fillId="0" borderId="5" xfId="0" applyNumberFormat="1" applyFont="1" applyBorder="1" applyAlignment="1">
      <alignment horizontal="center"/>
    </xf>
    <xf numFmtId="0" fontId="6" fillId="5" borderId="6" xfId="0" applyFont="1" applyFill="1" applyBorder="1" applyAlignment="1">
      <alignment horizontal="center"/>
    </xf>
    <xf numFmtId="0" fontId="6" fillId="5" borderId="8" xfId="0" applyFont="1" applyFill="1" applyBorder="1" applyAlignment="1">
      <alignment horizontal="center"/>
    </xf>
    <xf numFmtId="0" fontId="4" fillId="3" borderId="5" xfId="0" applyFont="1" applyFill="1" applyBorder="1" applyAlignment="1">
      <alignment horizontal="center"/>
    </xf>
    <xf numFmtId="164" fontId="7" fillId="0" borderId="11" xfId="0" applyNumberFormat="1" applyFont="1" applyBorder="1" applyAlignment="1">
      <alignment horizontal="center"/>
    </xf>
    <xf numFmtId="0" fontId="7" fillId="5" borderId="5" xfId="0" applyFont="1" applyFill="1" applyBorder="1"/>
    <xf numFmtId="0" fontId="7" fillId="5" borderId="8" xfId="0" applyFont="1" applyFill="1" applyBorder="1"/>
    <xf numFmtId="0" fontId="6" fillId="5" borderId="7" xfId="0" applyFont="1" applyFill="1" applyBorder="1" applyAlignment="1">
      <alignment horizont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295275</xdr:colOff>
      <xdr:row>0</xdr:row>
      <xdr:rowOff>219075</xdr:rowOff>
    </xdr:from>
    <xdr:to>
      <xdr:col>3</xdr:col>
      <xdr:colOff>48846</xdr:colOff>
      <xdr:row>0</xdr:row>
      <xdr:rowOff>733425</xdr:rowOff>
    </xdr:to>
    <xdr:sp macro="" textlink="">
      <xdr:nvSpPr>
        <xdr:cNvPr id="3076" name="Text Box 4">
          <a:extLst>
            <a:ext uri="{FF2B5EF4-FFF2-40B4-BE49-F238E27FC236}">
              <a16:creationId xmlns:a16="http://schemas.microsoft.com/office/drawing/2014/main" id="{7F4F480D-F4AD-E341-B1AC-7A5E4786C7CC}"/>
            </a:ext>
          </a:extLst>
        </xdr:cNvPr>
        <xdr:cNvSpPr txBox="1">
          <a:spLocks noChangeArrowheads="1"/>
        </xdr:cNvSpPr>
      </xdr:nvSpPr>
      <xdr:spPr bwMode="auto">
        <a:xfrm>
          <a:off x="422275" y="219075"/>
          <a:ext cx="1121263" cy="51435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FFFFFF"/>
              </a:solidFill>
              <a:latin typeface="Cambria"/>
            </a:rPr>
            <a:t>CASH FLOW </a:t>
          </a:r>
        </a:p>
        <a:p>
          <a:pPr algn="l" rtl="0">
            <a:defRPr sz="1000"/>
          </a:pPr>
          <a:r>
            <a:rPr lang="en-US" sz="1200" b="1" i="0" u="none" strike="noStrike" baseline="0">
              <a:solidFill>
                <a:srgbClr val="FFFFFF"/>
              </a:solidFill>
              <a:latin typeface="Cambria"/>
            </a:rPr>
            <a:t>ANALYSIS</a:t>
          </a:r>
        </a:p>
      </xdr:txBody>
    </xdr:sp>
    <xdr:clientData/>
  </xdr:twoCellAnchor>
  <xdr:twoCellAnchor editAs="oneCell">
    <xdr:from>
      <xdr:col>3</xdr:col>
      <xdr:colOff>693616</xdr:colOff>
      <xdr:row>57</xdr:row>
      <xdr:rowOff>58616</xdr:rowOff>
    </xdr:from>
    <xdr:to>
      <xdr:col>8</xdr:col>
      <xdr:colOff>80108</xdr:colOff>
      <xdr:row>61</xdr:row>
      <xdr:rowOff>136594</xdr:rowOff>
    </xdr:to>
    <xdr:pic>
      <xdr:nvPicPr>
        <xdr:cNvPr id="5" name="Picture 4">
          <a:extLst>
            <a:ext uri="{FF2B5EF4-FFF2-40B4-BE49-F238E27FC236}">
              <a16:creationId xmlns:a16="http://schemas.microsoft.com/office/drawing/2014/main" id="{13D0A638-2E49-F74F-BF2B-B72E46CB3623}"/>
            </a:ext>
          </a:extLst>
        </xdr:cNvPr>
        <xdr:cNvPicPr>
          <a:picLocks noChangeAspect="1"/>
        </xdr:cNvPicPr>
      </xdr:nvPicPr>
      <xdr:blipFill>
        <a:blip xmlns:r="http://schemas.openxmlformats.org/officeDocument/2006/relationships" r:embed="rId1"/>
        <a:stretch>
          <a:fillRect/>
        </a:stretch>
      </xdr:blipFill>
      <xdr:spPr>
        <a:xfrm>
          <a:off x="2188308" y="10160001"/>
          <a:ext cx="3479800" cy="742285"/>
        </a:xfrm>
        <a:prstGeom prst="rect">
          <a:avLst/>
        </a:prstGeom>
      </xdr:spPr>
    </xdr:pic>
    <xdr:clientData/>
  </xdr:twoCellAnchor>
  <xdr:twoCellAnchor editAs="oneCell">
    <xdr:from>
      <xdr:col>3</xdr:col>
      <xdr:colOff>820860</xdr:colOff>
      <xdr:row>0</xdr:row>
      <xdr:rowOff>60370</xdr:rowOff>
    </xdr:from>
    <xdr:to>
      <xdr:col>8</xdr:col>
      <xdr:colOff>127000</xdr:colOff>
      <xdr:row>0</xdr:row>
      <xdr:rowOff>785515</xdr:rowOff>
    </xdr:to>
    <xdr:pic>
      <xdr:nvPicPr>
        <xdr:cNvPr id="6" name="Picture 5">
          <a:extLst>
            <a:ext uri="{FF2B5EF4-FFF2-40B4-BE49-F238E27FC236}">
              <a16:creationId xmlns:a16="http://schemas.microsoft.com/office/drawing/2014/main" id="{E7056DE9-41D0-214E-B1B2-FA0F5C1C2B3E}"/>
            </a:ext>
          </a:extLst>
        </xdr:cNvPr>
        <xdr:cNvPicPr>
          <a:picLocks noChangeAspect="1"/>
        </xdr:cNvPicPr>
      </xdr:nvPicPr>
      <xdr:blipFill>
        <a:blip xmlns:r="http://schemas.openxmlformats.org/officeDocument/2006/relationships" r:embed="rId1"/>
        <a:stretch>
          <a:fillRect/>
        </a:stretch>
      </xdr:blipFill>
      <xdr:spPr>
        <a:xfrm>
          <a:off x="2315552" y="60370"/>
          <a:ext cx="3399448" cy="7251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19"/>
  <sheetViews>
    <sheetView tabSelected="1" view="pageBreakPreview" zoomScale="130" zoomScaleNormal="100" zoomScaleSheetLayoutView="130" zoomScalePageLayoutView="130" workbookViewId="0">
      <selection activeCell="B5" sqref="B5"/>
    </sheetView>
  </sheetViews>
  <sheetFormatPr baseColWidth="10" defaultColWidth="8.83203125" defaultRowHeight="13"/>
  <cols>
    <col min="1" max="1" width="1.6640625" customWidth="1"/>
    <col min="2" max="2" width="9.5" bestFit="1" customWidth="1"/>
    <col min="3" max="3" width="8.5" customWidth="1"/>
    <col min="4" max="4" width="11.5" customWidth="1"/>
    <col min="5" max="5" width="9.33203125" bestFit="1" customWidth="1"/>
    <col min="6" max="6" width="11.6640625" customWidth="1"/>
    <col min="7" max="7" width="10.6640625" customWidth="1"/>
    <col min="8" max="8" width="10.5" bestFit="1" customWidth="1"/>
    <col min="9" max="9" width="9.33203125" bestFit="1" customWidth="1"/>
    <col min="10" max="10" width="10.5" bestFit="1" customWidth="1"/>
    <col min="11" max="11" width="11.5" bestFit="1" customWidth="1"/>
  </cols>
  <sheetData>
    <row r="1" spans="2:12" s="45" customFormat="1" ht="63.75" customHeight="1">
      <c r="B1" s="54"/>
      <c r="C1" s="54"/>
      <c r="D1" s="54"/>
      <c r="E1" s="54"/>
      <c r="F1" s="54"/>
      <c r="G1" s="54"/>
      <c r="H1" s="54"/>
      <c r="I1" s="54"/>
      <c r="J1" s="54"/>
      <c r="K1" s="54"/>
    </row>
    <row r="2" spans="2:12">
      <c r="B2" s="88" t="s">
        <v>0</v>
      </c>
      <c r="C2" s="88"/>
      <c r="D2" s="88"/>
      <c r="E2" s="88"/>
      <c r="F2" s="88"/>
      <c r="G2" s="88"/>
      <c r="H2" s="88"/>
      <c r="I2" s="88"/>
      <c r="J2" s="88"/>
      <c r="K2" s="88"/>
    </row>
    <row r="3" spans="2:12">
      <c r="B3" s="46"/>
      <c r="C3" s="46"/>
      <c r="D3" s="46"/>
      <c r="E3" s="46"/>
      <c r="F3" s="46"/>
      <c r="G3" s="46"/>
      <c r="H3" s="46"/>
      <c r="I3" s="46"/>
      <c r="J3" s="46"/>
      <c r="K3" s="47" t="s">
        <v>45</v>
      </c>
    </row>
    <row r="4" spans="2:12">
      <c r="B4" s="55" t="s">
        <v>1</v>
      </c>
      <c r="C4" s="56"/>
      <c r="D4" s="104" t="s">
        <v>2</v>
      </c>
      <c r="E4" s="104"/>
      <c r="F4" s="104" t="s">
        <v>3</v>
      </c>
      <c r="G4" s="104"/>
      <c r="H4" s="56" t="s">
        <v>4</v>
      </c>
      <c r="I4" s="56"/>
      <c r="J4" s="104" t="s">
        <v>71</v>
      </c>
      <c r="K4" s="105"/>
      <c r="L4" t="s">
        <v>45</v>
      </c>
    </row>
    <row r="5" spans="2:12">
      <c r="B5" s="8">
        <v>21</v>
      </c>
      <c r="C5" s="3"/>
      <c r="D5" s="106" t="s">
        <v>69</v>
      </c>
      <c r="E5" s="106"/>
      <c r="F5" s="106" t="s">
        <v>72</v>
      </c>
      <c r="G5" s="106"/>
      <c r="H5" s="7">
        <v>91910</v>
      </c>
      <c r="I5" s="4"/>
      <c r="J5" s="4" t="s">
        <v>70</v>
      </c>
      <c r="K5" s="57"/>
      <c r="L5" t="s">
        <v>45</v>
      </c>
    </row>
    <row r="6" spans="2:12">
      <c r="B6" s="25"/>
      <c r="C6" s="3"/>
      <c r="D6" s="3"/>
      <c r="E6" s="3"/>
      <c r="F6" s="4"/>
      <c r="G6" s="4"/>
      <c r="H6" s="4"/>
      <c r="I6" s="4"/>
      <c r="J6" s="4"/>
      <c r="K6" s="5"/>
    </row>
    <row r="7" spans="2:12">
      <c r="B7" s="93" t="s">
        <v>5</v>
      </c>
      <c r="C7" s="94"/>
      <c r="D7" s="94" t="s">
        <v>6</v>
      </c>
      <c r="E7" s="94"/>
      <c r="F7" s="94" t="s">
        <v>7</v>
      </c>
      <c r="G7" s="94"/>
      <c r="H7" s="58"/>
      <c r="I7" s="94" t="s">
        <v>8</v>
      </c>
      <c r="J7" s="114"/>
      <c r="K7" s="59"/>
    </row>
    <row r="8" spans="2:12">
      <c r="B8" s="116"/>
      <c r="C8" s="111"/>
      <c r="D8" s="60" t="s">
        <v>14</v>
      </c>
      <c r="E8" s="60" t="s">
        <v>15</v>
      </c>
      <c r="F8" s="60" t="s">
        <v>14</v>
      </c>
      <c r="G8" s="60" t="s">
        <v>15</v>
      </c>
      <c r="H8" s="61"/>
      <c r="I8" s="115"/>
      <c r="J8" s="115"/>
      <c r="K8" s="62"/>
    </row>
    <row r="9" spans="2:12">
      <c r="B9" s="113">
        <v>5250000</v>
      </c>
      <c r="C9" s="109"/>
      <c r="D9" s="31">
        <f>B9/E36</f>
        <v>13.029364464828161</v>
      </c>
      <c r="E9" s="63">
        <f>B9/F36</f>
        <v>11.0062893081761</v>
      </c>
      <c r="F9" s="32">
        <f>E40/B9</f>
        <v>4.6187909333333325E-2</v>
      </c>
      <c r="G9" s="64">
        <f>F40/B9</f>
        <v>5.9872115047619044E-2</v>
      </c>
      <c r="H9" s="15"/>
      <c r="I9" s="109">
        <f>B9/B5</f>
        <v>250000</v>
      </c>
      <c r="J9" s="109"/>
      <c r="K9" s="14"/>
    </row>
    <row r="10" spans="2:12">
      <c r="B10" s="2"/>
      <c r="C10" s="3"/>
      <c r="D10" s="3"/>
      <c r="E10" s="3"/>
      <c r="F10" s="4"/>
      <c r="G10" s="4"/>
      <c r="H10" s="4"/>
      <c r="I10" s="4"/>
      <c r="J10" s="4"/>
      <c r="K10" s="5"/>
    </row>
    <row r="11" spans="2:12">
      <c r="B11" s="107" t="s">
        <v>9</v>
      </c>
      <c r="C11" s="108"/>
      <c r="D11" s="58" t="s">
        <v>11</v>
      </c>
      <c r="E11" s="65"/>
      <c r="F11" s="58" t="s">
        <v>12</v>
      </c>
      <c r="G11" s="65"/>
      <c r="H11" s="66"/>
      <c r="I11" s="94" t="s">
        <v>13</v>
      </c>
      <c r="J11" s="94"/>
      <c r="K11" s="59"/>
    </row>
    <row r="12" spans="2:12">
      <c r="B12" s="67" t="s">
        <v>10</v>
      </c>
      <c r="C12" s="68"/>
      <c r="D12" s="60" t="s">
        <v>10</v>
      </c>
      <c r="E12" s="68"/>
      <c r="F12" s="60" t="s">
        <v>10</v>
      </c>
      <c r="G12" s="68"/>
      <c r="H12" s="60"/>
      <c r="I12" s="111" t="s">
        <v>10</v>
      </c>
      <c r="J12" s="111"/>
      <c r="K12" s="62"/>
    </row>
    <row r="13" spans="2:12">
      <c r="B13" s="9">
        <f>B9/D13</f>
        <v>268.24034334763951</v>
      </c>
      <c r="C13" s="3"/>
      <c r="D13" s="43">
        <v>19572</v>
      </c>
      <c r="E13" s="3"/>
      <c r="F13" s="43">
        <v>30927</v>
      </c>
      <c r="G13" s="4"/>
      <c r="H13" s="7"/>
      <c r="I13" s="112">
        <v>1987</v>
      </c>
      <c r="J13" s="112"/>
      <c r="K13" s="5"/>
    </row>
    <row r="14" spans="2:12">
      <c r="B14" s="2"/>
      <c r="C14" s="3"/>
      <c r="D14" s="69">
        <f>D13/B5</f>
        <v>932</v>
      </c>
      <c r="E14" s="3"/>
      <c r="F14" s="4"/>
      <c r="G14" s="4"/>
      <c r="H14" s="4"/>
      <c r="I14" s="70"/>
      <c r="J14" s="7"/>
      <c r="K14" s="5"/>
    </row>
    <row r="15" spans="2:12">
      <c r="B15" s="93" t="s">
        <v>16</v>
      </c>
      <c r="C15" s="94"/>
      <c r="D15" s="94"/>
      <c r="E15" s="94"/>
      <c r="F15" s="94" t="s">
        <v>26</v>
      </c>
      <c r="G15" s="94"/>
      <c r="H15" s="94"/>
      <c r="I15" s="94"/>
      <c r="J15" s="94"/>
      <c r="K15" s="110"/>
    </row>
    <row r="16" spans="2:12">
      <c r="B16" s="67" t="s">
        <v>1</v>
      </c>
      <c r="C16" s="60" t="s">
        <v>17</v>
      </c>
      <c r="D16" s="60" t="s">
        <v>18</v>
      </c>
      <c r="E16" s="60" t="s">
        <v>19</v>
      </c>
      <c r="F16" s="60"/>
      <c r="G16" s="60"/>
      <c r="H16" s="60"/>
      <c r="I16" s="60"/>
      <c r="J16" s="60"/>
      <c r="K16" s="71"/>
    </row>
    <row r="17" spans="2:13">
      <c r="B17" s="95" t="s">
        <v>62</v>
      </c>
      <c r="C17" s="96"/>
      <c r="D17" s="96"/>
      <c r="E17" s="96"/>
      <c r="F17" s="42" t="s">
        <v>61</v>
      </c>
      <c r="G17" s="36"/>
      <c r="H17" s="83"/>
      <c r="I17" s="72" t="s">
        <v>56</v>
      </c>
      <c r="J17" s="72"/>
      <c r="K17" s="84">
        <f>E38*0.05</f>
        <v>19542.396000000001</v>
      </c>
    </row>
    <row r="18" spans="2:13">
      <c r="B18" s="25"/>
      <c r="C18" s="7"/>
      <c r="D18" s="26"/>
      <c r="E18" s="26"/>
      <c r="F18" s="7"/>
      <c r="G18" s="36" t="s">
        <v>73</v>
      </c>
      <c r="H18" s="83">
        <v>1014</v>
      </c>
      <c r="I18" s="72" t="s">
        <v>74</v>
      </c>
      <c r="J18" s="72"/>
      <c r="K18" s="85">
        <v>11105</v>
      </c>
    </row>
    <row r="19" spans="2:13">
      <c r="B19" s="25">
        <v>20</v>
      </c>
      <c r="C19" s="7" t="s">
        <v>67</v>
      </c>
      <c r="D19" s="26">
        <f>1510*1.06</f>
        <v>1600.6000000000001</v>
      </c>
      <c r="E19" s="26">
        <f>+D19*B19</f>
        <v>32012.000000000004</v>
      </c>
      <c r="F19" s="7"/>
      <c r="G19" s="36" t="s">
        <v>20</v>
      </c>
      <c r="H19" s="83">
        <v>4881</v>
      </c>
      <c r="I19" s="72"/>
      <c r="J19" s="72"/>
      <c r="K19" s="85"/>
    </row>
    <row r="20" spans="2:13">
      <c r="B20" s="25">
        <v>1</v>
      </c>
      <c r="C20" s="7" t="s">
        <v>66</v>
      </c>
      <c r="D20" s="26">
        <f>1100*1.06</f>
        <v>1166</v>
      </c>
      <c r="E20" s="26">
        <f>+D20*B20</f>
        <v>1166</v>
      </c>
      <c r="F20" s="7"/>
      <c r="G20" s="36" t="s">
        <v>21</v>
      </c>
      <c r="H20" s="83">
        <v>20558</v>
      </c>
      <c r="I20" s="72"/>
      <c r="J20" s="72"/>
      <c r="K20" s="85"/>
    </row>
    <row r="21" spans="2:13">
      <c r="B21" s="25"/>
      <c r="C21" s="7"/>
      <c r="D21" s="26"/>
      <c r="E21" s="26"/>
      <c r="F21" s="73"/>
      <c r="G21" s="36" t="s">
        <v>22</v>
      </c>
      <c r="H21" s="83">
        <v>5996</v>
      </c>
      <c r="I21" s="72"/>
      <c r="J21" s="72"/>
      <c r="K21" s="86"/>
    </row>
    <row r="22" spans="2:13">
      <c r="B22" s="25"/>
      <c r="C22" s="7"/>
      <c r="D22" s="26"/>
      <c r="E22" s="26"/>
      <c r="F22" s="4"/>
      <c r="G22" s="36" t="s">
        <v>23</v>
      </c>
      <c r="H22" s="83">
        <v>4915</v>
      </c>
      <c r="I22" s="72"/>
      <c r="J22" s="72"/>
      <c r="K22" s="85"/>
    </row>
    <row r="23" spans="2:13">
      <c r="B23" s="2" t="s">
        <v>68</v>
      </c>
      <c r="C23" s="6"/>
      <c r="D23" s="6"/>
      <c r="E23" s="28">
        <v>400</v>
      </c>
      <c r="F23" s="4"/>
      <c r="G23" s="36" t="s">
        <v>24</v>
      </c>
      <c r="H23" s="6">
        <v>718</v>
      </c>
      <c r="I23" s="6" t="s">
        <v>57</v>
      </c>
      <c r="J23" s="6"/>
      <c r="K23" s="87">
        <v>8307</v>
      </c>
    </row>
    <row r="24" spans="2:13">
      <c r="B24" s="17" t="s">
        <v>27</v>
      </c>
      <c r="C24" s="13"/>
      <c r="D24" s="13"/>
      <c r="E24" s="18">
        <f>SUM(E18:E23)</f>
        <v>33578</v>
      </c>
      <c r="F24" s="4"/>
      <c r="G24" s="36" t="s">
        <v>25</v>
      </c>
      <c r="H24" s="6">
        <v>12000</v>
      </c>
      <c r="I24" s="6" t="s">
        <v>58</v>
      </c>
      <c r="J24" s="6"/>
      <c r="K24" s="87">
        <f>B9*0.0113</f>
        <v>59324.999999999993</v>
      </c>
    </row>
    <row r="25" spans="2:13">
      <c r="B25" s="2"/>
      <c r="C25" s="4"/>
      <c r="D25" s="4"/>
      <c r="E25" s="4"/>
      <c r="F25" s="4"/>
      <c r="G25" s="2"/>
      <c r="H25" s="53"/>
      <c r="I25" s="3"/>
      <c r="J25" s="3"/>
      <c r="K25" s="5" t="s">
        <v>45</v>
      </c>
    </row>
    <row r="26" spans="2:13">
      <c r="B26" s="95" t="s">
        <v>59</v>
      </c>
      <c r="C26" s="96"/>
      <c r="D26" s="96"/>
      <c r="E26" s="96"/>
      <c r="F26" s="4"/>
      <c r="G26" s="17" t="s">
        <v>47</v>
      </c>
      <c r="H26" s="15"/>
      <c r="I26" s="15"/>
      <c r="J26" s="15"/>
      <c r="K26" s="41">
        <f>SUM(H17:H24)+SUM(K17:K24)</f>
        <v>148361.39600000001</v>
      </c>
      <c r="M26" s="40" t="s">
        <v>45</v>
      </c>
    </row>
    <row r="27" spans="2:13">
      <c r="B27" s="25"/>
      <c r="C27" s="7"/>
      <c r="D27" s="26"/>
      <c r="E27" s="26"/>
      <c r="F27" s="4"/>
      <c r="G27" s="12"/>
      <c r="H27" s="15"/>
      <c r="I27" s="15"/>
      <c r="J27" s="15"/>
      <c r="K27" s="74"/>
    </row>
    <row r="28" spans="2:13">
      <c r="B28" s="25">
        <v>20</v>
      </c>
      <c r="C28" s="7" t="s">
        <v>67</v>
      </c>
      <c r="D28" s="26">
        <v>1895</v>
      </c>
      <c r="E28" s="26">
        <f>D28*B28</f>
        <v>37900</v>
      </c>
      <c r="F28" s="4"/>
      <c r="G28" s="17" t="s">
        <v>28</v>
      </c>
      <c r="H28" s="15"/>
      <c r="I28" s="19" t="s">
        <v>29</v>
      </c>
      <c r="J28" s="15"/>
      <c r="K28" s="10">
        <f>K26/B5</f>
        <v>7064.8283809523809</v>
      </c>
    </row>
    <row r="29" spans="2:13">
      <c r="B29" s="25">
        <v>1</v>
      </c>
      <c r="C29" s="7" t="s">
        <v>66</v>
      </c>
      <c r="D29" s="26">
        <v>1450</v>
      </c>
      <c r="E29" s="26">
        <f>+D29*B29</f>
        <v>1450</v>
      </c>
      <c r="F29" s="4"/>
      <c r="G29" s="12"/>
      <c r="H29" s="15"/>
      <c r="I29" s="19" t="s">
        <v>54</v>
      </c>
      <c r="J29" s="15"/>
      <c r="K29" s="29">
        <f>K26/E36</f>
        <v>0.36820089542756174</v>
      </c>
    </row>
    <row r="30" spans="2:13">
      <c r="B30" s="25"/>
      <c r="C30" s="7"/>
      <c r="D30" s="26"/>
      <c r="E30" s="26"/>
      <c r="F30" s="7"/>
      <c r="G30" s="2"/>
      <c r="H30" s="4"/>
      <c r="I30" s="19"/>
      <c r="J30" s="15"/>
      <c r="K30" s="29"/>
    </row>
    <row r="31" spans="2:13">
      <c r="B31" s="25"/>
      <c r="C31" s="7"/>
      <c r="D31" s="26"/>
      <c r="E31" s="26"/>
      <c r="F31" s="4"/>
      <c r="G31" s="2"/>
      <c r="H31" s="4"/>
      <c r="I31" s="4"/>
      <c r="J31" s="4"/>
      <c r="K31" s="5"/>
    </row>
    <row r="32" spans="2:13">
      <c r="B32" s="2" t="s">
        <v>68</v>
      </c>
      <c r="C32" s="6"/>
      <c r="D32" s="6"/>
      <c r="E32" s="28">
        <v>400</v>
      </c>
      <c r="F32" s="4"/>
      <c r="G32" s="2"/>
      <c r="H32" s="4"/>
      <c r="I32" s="4"/>
      <c r="J32" s="4"/>
      <c r="K32" s="5"/>
    </row>
    <row r="33" spans="2:11">
      <c r="B33" s="17" t="s">
        <v>27</v>
      </c>
      <c r="C33" s="3"/>
      <c r="D33" s="3"/>
      <c r="E33" s="18">
        <f>SUM(E27:E32)</f>
        <v>39750</v>
      </c>
      <c r="F33" s="15"/>
      <c r="G33" s="37"/>
      <c r="H33" s="4"/>
      <c r="I33" s="4"/>
      <c r="J33" s="4"/>
      <c r="K33" s="5"/>
    </row>
    <row r="34" spans="2:11">
      <c r="B34" s="75" t="s">
        <v>30</v>
      </c>
      <c r="C34" s="76"/>
      <c r="D34" s="76"/>
      <c r="E34" s="76"/>
      <c r="F34" s="76"/>
      <c r="G34" s="76"/>
      <c r="H34" s="77" t="s">
        <v>31</v>
      </c>
      <c r="I34" s="76"/>
      <c r="J34" s="76"/>
      <c r="K34" s="78"/>
    </row>
    <row r="35" spans="2:11">
      <c r="B35" s="12"/>
      <c r="C35" s="13"/>
      <c r="D35" s="13"/>
      <c r="E35" s="16" t="s">
        <v>55</v>
      </c>
      <c r="F35" s="20" t="s">
        <v>15</v>
      </c>
      <c r="G35" s="38"/>
      <c r="H35" s="15"/>
      <c r="I35" s="15"/>
      <c r="J35" s="15"/>
      <c r="K35" s="14"/>
    </row>
    <row r="36" spans="2:11">
      <c r="B36" s="12" t="s">
        <v>32</v>
      </c>
      <c r="C36" s="13"/>
      <c r="D36" s="13"/>
      <c r="E36" s="30">
        <f>+E24*12</f>
        <v>402936</v>
      </c>
      <c r="F36" s="22">
        <f>+E33*12</f>
        <v>477000</v>
      </c>
      <c r="G36" s="12"/>
      <c r="H36" s="19" t="s">
        <v>39</v>
      </c>
      <c r="I36" s="15"/>
      <c r="J36" s="15"/>
      <c r="K36" s="10">
        <v>1600000</v>
      </c>
    </row>
    <row r="37" spans="2:11">
      <c r="B37" s="12" t="s">
        <v>43</v>
      </c>
      <c r="C37" s="13"/>
      <c r="D37" s="23">
        <v>0.03</v>
      </c>
      <c r="E37" s="21">
        <f>+E36*D37</f>
        <v>12088.08</v>
      </c>
      <c r="F37" s="21">
        <f>F36*D37</f>
        <v>14310</v>
      </c>
      <c r="G37" s="12"/>
      <c r="H37" s="15"/>
      <c r="I37" s="15"/>
      <c r="J37" s="15"/>
      <c r="K37" s="29">
        <f>+K36/B9</f>
        <v>0.30476190476190479</v>
      </c>
    </row>
    <row r="38" spans="2:11">
      <c r="B38" s="12" t="s">
        <v>33</v>
      </c>
      <c r="C38" s="13"/>
      <c r="D38" s="13"/>
      <c r="E38" s="21">
        <f>E36-E37</f>
        <v>390847.92</v>
      </c>
      <c r="F38" s="21">
        <f>F36-F37</f>
        <v>462690</v>
      </c>
      <c r="G38" s="12"/>
      <c r="H38" s="27" t="s">
        <v>44</v>
      </c>
      <c r="I38" s="15"/>
      <c r="J38" s="39">
        <v>3.7499999999999999E-2</v>
      </c>
      <c r="K38" s="11"/>
    </row>
    <row r="39" spans="2:11">
      <c r="B39" s="12" t="s">
        <v>34</v>
      </c>
      <c r="C39" s="13"/>
      <c r="D39" s="23">
        <f>K29</f>
        <v>0.36820089542756174</v>
      </c>
      <c r="E39" s="21">
        <f>K26</f>
        <v>148361.39600000001</v>
      </c>
      <c r="F39" s="21">
        <f>K26</f>
        <v>148361.39600000001</v>
      </c>
      <c r="G39" s="12"/>
      <c r="H39" s="27" t="s">
        <v>48</v>
      </c>
      <c r="I39" s="4"/>
      <c r="J39" s="34">
        <v>30</v>
      </c>
      <c r="K39" s="35" t="s">
        <v>49</v>
      </c>
    </row>
    <row r="40" spans="2:11">
      <c r="B40" s="12" t="s">
        <v>35</v>
      </c>
      <c r="C40" s="13"/>
      <c r="D40" s="13"/>
      <c r="E40" s="21">
        <f>E38-E39</f>
        <v>242486.52399999998</v>
      </c>
      <c r="F40" s="21">
        <f>F38-F39</f>
        <v>314328.60399999999</v>
      </c>
      <c r="G40" s="12"/>
      <c r="H40" s="19" t="s">
        <v>50</v>
      </c>
      <c r="I40" s="15"/>
      <c r="J40" s="15"/>
      <c r="K40" s="10">
        <f>B9-K36</f>
        <v>3650000</v>
      </c>
    </row>
    <row r="41" spans="2:11">
      <c r="B41" s="12"/>
      <c r="C41" s="13"/>
      <c r="D41" s="13"/>
      <c r="E41" s="15"/>
      <c r="F41" s="15"/>
      <c r="G41" s="12"/>
      <c r="H41" s="15"/>
      <c r="I41" s="15"/>
      <c r="J41" s="15"/>
      <c r="K41" s="14"/>
    </row>
    <row r="42" spans="2:11">
      <c r="B42" s="12" t="s">
        <v>36</v>
      </c>
      <c r="C42" s="13"/>
      <c r="D42" s="13"/>
      <c r="E42" s="24">
        <f>PMT(J38/12,J39*12,K40,0,0)*12</f>
        <v>-202844.62910859197</v>
      </c>
      <c r="F42" s="24">
        <f>PMT(J38/12,30*12,K40,0,0)*12</f>
        <v>-202844.62910859197</v>
      </c>
      <c r="G42" s="12"/>
      <c r="H42" s="27" t="s">
        <v>51</v>
      </c>
      <c r="I42" s="4"/>
      <c r="J42" s="15"/>
      <c r="K42" s="14"/>
    </row>
    <row r="43" spans="2:11">
      <c r="B43" s="12"/>
      <c r="C43" s="13"/>
      <c r="D43" s="13"/>
      <c r="E43" s="15"/>
      <c r="F43" s="15"/>
      <c r="G43" s="12"/>
      <c r="H43" s="15" t="s">
        <v>52</v>
      </c>
      <c r="I43" s="33">
        <f>+E40/E42*-1</f>
        <v>1.1954298472955176</v>
      </c>
      <c r="J43" s="4"/>
      <c r="K43" s="5"/>
    </row>
    <row r="44" spans="2:11">
      <c r="B44" s="12" t="s">
        <v>37</v>
      </c>
      <c r="C44" s="13"/>
      <c r="D44" s="13"/>
      <c r="E44" s="79">
        <f>E40+E42</f>
        <v>39641.89489140801</v>
      </c>
      <c r="F44" s="52">
        <f>F40+F42</f>
        <v>111483.97489140803</v>
      </c>
      <c r="G44" s="12"/>
      <c r="H44" s="15" t="s">
        <v>53</v>
      </c>
      <c r="I44" s="33">
        <f>+F40/F42*-1</f>
        <v>1.5496027939281822</v>
      </c>
      <c r="J44" s="15"/>
      <c r="K44" s="14"/>
    </row>
    <row r="45" spans="2:11">
      <c r="B45" s="12" t="s">
        <v>38</v>
      </c>
      <c r="C45" s="13"/>
      <c r="D45" s="13"/>
      <c r="E45" s="80">
        <f>E44/K36</f>
        <v>2.4776184307130005E-2</v>
      </c>
      <c r="F45" s="51">
        <f>F44/K36</f>
        <v>6.9677484307130014E-2</v>
      </c>
      <c r="G45" s="12"/>
      <c r="H45" s="4"/>
      <c r="I45" s="4"/>
      <c r="J45" s="15"/>
      <c r="K45" s="14"/>
    </row>
    <row r="46" spans="2:11">
      <c r="B46" s="2" t="s">
        <v>46</v>
      </c>
      <c r="C46" s="4"/>
      <c r="D46" s="4"/>
      <c r="E46" s="50">
        <f>(-PPMT(J38/12,1,J39*12,K40,0,0)+(-PPMT(J38/12,2,J39*12,K40,0,0)+(-PPMT(J38/12,3,J39*12,K40,0,0)+(-PPMT(J38/12,4,J39*12,K40,0,0)+(-PPMT(J38/12,5,J39*12,K40,0,0)+(-PPMT(J38/12,6,J39*12,K40,0,0)+(-PPMT(J38/12,7,J39*12,K40,0,0)+(-PPMT(J38/12,8,J39*12,K40,0,0)+(-PPMT(J38/12,9,J39*12,K40,0,0)+(-PPMT(J38/12,10,J39*12,K40,0,0)+(-PPMT(J38/12,11,J39*12,K40,0,0)+(-PPMT(J38/12,12,J39*12,K40,0,0)))))))))))))</f>
        <v>67115.376540270401</v>
      </c>
      <c r="F46" s="50">
        <f>(-PPMT(J38/12,1,J39*12,K40,0,0)+(-PPMT(J38/12,2,J39*12,K40,0,0)+(-PPMT(J38/12,3,J39*12,K40,0,0)+(-PPMT(J38/12,4,J39*12,K40,0,0)+(-PPMT(J38/12,5,J39*12,K40,0,0)+(-PPMT(J38/12,6,J39*12,K40,0,0)+(-PPMT(J38/12,7,J39*12,K40,0,0)+(-PPMT(J38/12,8,J39*12,K40,0,0)+(-PPMT(J38/12,9,J39*12,K40,0,0)+(-PPMT(J38/12,10,J39*12,K40,0,0)+(-PPMT(J38/12,11,J39*12,K40,0,0)+(-PPMT(J38/12,12,J39*12,K40,0,0)))))))))))))</f>
        <v>67115.376540270401</v>
      </c>
      <c r="G46" s="12"/>
      <c r="H46" s="15"/>
      <c r="I46" s="15"/>
      <c r="J46" s="15"/>
      <c r="K46" s="14"/>
    </row>
    <row r="47" spans="2:11">
      <c r="B47" s="12" t="s">
        <v>60</v>
      </c>
      <c r="C47" s="4"/>
      <c r="D47" s="13"/>
      <c r="E47" s="23">
        <f>+(+E44+E46)/K36</f>
        <v>6.6723294644799008E-2</v>
      </c>
      <c r="F47" s="23">
        <f>+(+F44+F46)/K36</f>
        <v>0.11162459464479901</v>
      </c>
      <c r="G47" s="12"/>
      <c r="H47" s="15"/>
      <c r="I47" s="15"/>
      <c r="J47" s="15"/>
      <c r="K47" s="14"/>
    </row>
    <row r="48" spans="2:11">
      <c r="B48" s="103" t="s">
        <v>40</v>
      </c>
      <c r="C48" s="104"/>
      <c r="D48" s="104"/>
      <c r="E48" s="104"/>
      <c r="F48" s="104"/>
      <c r="G48" s="104"/>
      <c r="H48" s="104"/>
      <c r="I48" s="104"/>
      <c r="J48" s="104"/>
      <c r="K48" s="105"/>
    </row>
    <row r="49" spans="2:11">
      <c r="B49" s="17"/>
      <c r="C49" s="13"/>
      <c r="D49" s="13"/>
      <c r="E49" s="13"/>
      <c r="F49" s="15"/>
      <c r="G49" s="15"/>
      <c r="H49" s="15"/>
      <c r="I49" s="15"/>
      <c r="J49" s="15"/>
      <c r="K49" s="14"/>
    </row>
    <row r="50" spans="2:11">
      <c r="B50" s="17"/>
      <c r="C50" s="13"/>
      <c r="D50" s="13"/>
      <c r="E50" s="13"/>
      <c r="F50" s="15"/>
      <c r="G50" s="15"/>
      <c r="H50" s="15"/>
      <c r="I50" s="15"/>
      <c r="J50" s="15"/>
      <c r="K50" s="14"/>
    </row>
    <row r="51" spans="2:11">
      <c r="B51" s="17" t="s">
        <v>45</v>
      </c>
      <c r="C51" s="13"/>
      <c r="D51" s="13"/>
      <c r="E51" s="13" t="s">
        <v>65</v>
      </c>
      <c r="F51" s="4"/>
      <c r="G51" s="15"/>
      <c r="H51" s="15"/>
      <c r="I51" s="15"/>
      <c r="J51" s="15"/>
      <c r="K51" s="14"/>
    </row>
    <row r="52" spans="2:11">
      <c r="B52" s="17" t="s">
        <v>45</v>
      </c>
      <c r="C52" s="13"/>
      <c r="D52" s="13"/>
      <c r="E52" s="4"/>
      <c r="F52" s="4"/>
      <c r="G52" s="4"/>
      <c r="H52" s="4"/>
      <c r="I52" s="4"/>
      <c r="J52" s="15"/>
      <c r="K52" s="14"/>
    </row>
    <row r="53" spans="2:11">
      <c r="B53" s="37"/>
      <c r="C53" s="48"/>
      <c r="D53" s="89"/>
      <c r="E53" s="89" t="s">
        <v>75</v>
      </c>
      <c r="F53" s="89"/>
      <c r="G53" s="89"/>
      <c r="H53" s="89"/>
      <c r="I53" s="89"/>
      <c r="J53" s="15"/>
      <c r="K53" s="49"/>
    </row>
    <row r="54" spans="2:11">
      <c r="B54" s="97" t="s">
        <v>63</v>
      </c>
      <c r="C54" s="98"/>
      <c r="D54" s="98"/>
      <c r="E54" s="98"/>
      <c r="F54" s="98"/>
      <c r="G54" s="98"/>
      <c r="H54" s="98"/>
      <c r="I54" s="98"/>
      <c r="J54" s="98"/>
      <c r="K54" s="99"/>
    </row>
    <row r="55" spans="2:11">
      <c r="B55" s="100" t="s">
        <v>41</v>
      </c>
      <c r="C55" s="101"/>
      <c r="D55" s="101"/>
      <c r="E55" s="101"/>
      <c r="F55" s="101"/>
      <c r="G55" s="101"/>
      <c r="H55" s="101"/>
      <c r="I55" s="101"/>
      <c r="J55" s="101"/>
      <c r="K55" s="102"/>
    </row>
    <row r="56" spans="2:11">
      <c r="B56" s="100" t="s">
        <v>42</v>
      </c>
      <c r="C56" s="101"/>
      <c r="D56" s="101"/>
      <c r="E56" s="101"/>
      <c r="F56" s="101"/>
      <c r="G56" s="101"/>
      <c r="H56" s="101"/>
      <c r="I56" s="101"/>
      <c r="J56" s="101"/>
      <c r="K56" s="102"/>
    </row>
    <row r="57" spans="2:11">
      <c r="B57" s="90" t="s">
        <v>64</v>
      </c>
      <c r="C57" s="91"/>
      <c r="D57" s="91"/>
      <c r="E57" s="91"/>
      <c r="F57" s="91"/>
      <c r="G57" s="91"/>
      <c r="H57" s="91"/>
      <c r="I57" s="91"/>
      <c r="J57" s="91"/>
      <c r="K57" s="92"/>
    </row>
    <row r="58" spans="2:11" s="44" customFormat="1">
      <c r="B58" s="81"/>
      <c r="C58" s="81"/>
      <c r="D58" s="81"/>
      <c r="E58" s="81"/>
      <c r="F58" s="81"/>
      <c r="G58" s="81"/>
      <c r="H58" s="81"/>
      <c r="I58" s="81"/>
      <c r="J58" s="81"/>
      <c r="K58" s="81"/>
    </row>
    <row r="59" spans="2:11" s="44" customFormat="1">
      <c r="B59" s="81"/>
      <c r="C59" s="81"/>
      <c r="D59" s="81"/>
      <c r="E59" s="81"/>
      <c r="F59" s="81"/>
      <c r="G59" s="81"/>
      <c r="H59" s="81"/>
      <c r="I59" s="81"/>
      <c r="J59" s="81"/>
      <c r="K59" s="81"/>
    </row>
    <row r="60" spans="2:11" s="44" customFormat="1">
      <c r="B60" s="82"/>
      <c r="C60" s="82"/>
      <c r="D60" s="82"/>
      <c r="E60" s="82"/>
      <c r="F60" s="82"/>
      <c r="G60" s="82"/>
      <c r="H60" s="82"/>
      <c r="I60" s="82"/>
      <c r="J60" s="82"/>
      <c r="K60" s="82"/>
    </row>
    <row r="61" spans="2:11" s="44" customFormat="1">
      <c r="B61" s="82"/>
      <c r="C61" s="82"/>
      <c r="D61" s="82"/>
      <c r="E61" s="82"/>
      <c r="F61" s="82"/>
      <c r="G61" s="82"/>
      <c r="H61" s="82"/>
      <c r="I61" s="82"/>
      <c r="J61" s="82"/>
      <c r="K61" s="82"/>
    </row>
    <row r="62" spans="2:11" s="44" customFormat="1">
      <c r="B62" s="82"/>
      <c r="C62" s="82"/>
      <c r="D62" s="82"/>
      <c r="E62" s="82"/>
      <c r="F62" s="82"/>
      <c r="G62" s="82"/>
      <c r="H62" s="82"/>
      <c r="I62" s="82"/>
      <c r="J62" s="82"/>
      <c r="K62" s="82"/>
    </row>
    <row r="119" spans="2:11">
      <c r="B119" s="1"/>
      <c r="C119" s="1"/>
      <c r="D119" s="1"/>
      <c r="E119" s="1"/>
      <c r="F119" s="1"/>
      <c r="G119" s="1"/>
      <c r="H119" s="1"/>
      <c r="I119" s="1"/>
      <c r="J119" s="1"/>
      <c r="K119" s="1"/>
    </row>
  </sheetData>
  <mergeCells count="26">
    <mergeCell ref="I13:J13"/>
    <mergeCell ref="J4:K4"/>
    <mergeCell ref="B9:C9"/>
    <mergeCell ref="D4:E4"/>
    <mergeCell ref="F4:G4"/>
    <mergeCell ref="F5:G5"/>
    <mergeCell ref="D7:E7"/>
    <mergeCell ref="F7:G7"/>
    <mergeCell ref="I7:J8"/>
    <mergeCell ref="B7:C8"/>
    <mergeCell ref="B2:K2"/>
    <mergeCell ref="D53:I53"/>
    <mergeCell ref="B57:K57"/>
    <mergeCell ref="B15:E15"/>
    <mergeCell ref="B26:E26"/>
    <mergeCell ref="B17:E17"/>
    <mergeCell ref="B54:K54"/>
    <mergeCell ref="B55:K55"/>
    <mergeCell ref="B56:K56"/>
    <mergeCell ref="B48:K48"/>
    <mergeCell ref="D5:E5"/>
    <mergeCell ref="B11:C11"/>
    <mergeCell ref="I9:J9"/>
    <mergeCell ref="F15:K15"/>
    <mergeCell ref="I11:J11"/>
    <mergeCell ref="I12:J12"/>
  </mergeCells>
  <phoneticPr fontId="0" type="noConversion"/>
  <printOptions horizontalCentered="1" verticalCentered="1"/>
  <pageMargins left="0.1" right="0.1" top="0.25" bottom="0.25" header="0.36" footer="0.5"/>
  <pageSetup scale="88" orientation="portrait" horizontalDpi="300" verticalDpi="30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Cash Flow Analysis</vt:lpstr>
      <vt:lpstr>'Cash Flow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Chitayat</dc:creator>
  <cp:lastModifiedBy>Microsoft Office User</cp:lastModifiedBy>
  <cp:lastPrinted>2019-02-11T22:30:08Z</cp:lastPrinted>
  <dcterms:created xsi:type="dcterms:W3CDTF">1999-02-17T04:03:00Z</dcterms:created>
  <dcterms:modified xsi:type="dcterms:W3CDTF">2020-05-17T16:21:04Z</dcterms:modified>
</cp:coreProperties>
</file>