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showInkAnnotation="0" autoCompressPictures="0"/>
  <mc:AlternateContent xmlns:mc="http://schemas.openxmlformats.org/markup-compatibility/2006">
    <mc:Choice Requires="x15">
      <x15ac:absPath xmlns:x15ac="http://schemas.microsoft.com/office/spreadsheetml/2010/11/ac" url="/Users/alexiobarbara/Desktop/SOUTH COAST/APODS/"/>
    </mc:Choice>
  </mc:AlternateContent>
  <xr:revisionPtr revIDLastSave="0" documentId="13_ncr:1_{0BBD7FEB-AA34-E549-A0A3-C88118ADDA18}" xr6:coauthVersionLast="36" xr6:coauthVersionMax="36" xr10:uidLastSave="{00000000-0000-0000-0000-000000000000}"/>
  <bookViews>
    <workbookView xWindow="48120" yWindow="460" windowWidth="21180" windowHeight="20540" tabRatio="500" xr2:uid="{00000000-000D-0000-FFFF-FFFF00000000}"/>
  </bookViews>
  <sheets>
    <sheet name="APOD" sheetId="1" r:id="rId1"/>
  </sheets>
  <definedNames>
    <definedName name="_xlnm.Print_Area" localSheetId="0">APOD!$A$2:$Y$59</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H22" i="1" l="1"/>
  <c r="K18" i="1" l="1"/>
  <c r="E28" i="1" l="1"/>
  <c r="K21" i="1" l="1"/>
  <c r="E19" i="1"/>
  <c r="E25" i="1" s="1"/>
  <c r="E37" i="1" s="1"/>
  <c r="V19" i="1"/>
  <c r="V20" i="1"/>
  <c r="V21" i="1"/>
  <c r="E34" i="1"/>
  <c r="F37" i="1" s="1"/>
  <c r="H25" i="1"/>
  <c r="H24" i="1"/>
  <c r="K24" i="1"/>
  <c r="K37" i="1"/>
  <c r="K41" i="1" s="1"/>
  <c r="U19" i="1"/>
  <c r="U20" i="1"/>
  <c r="U21" i="1"/>
  <c r="U24" i="1" s="1"/>
  <c r="U25" i="1" s="1"/>
  <c r="U26" i="1" s="1"/>
  <c r="T27" i="1" s="1"/>
  <c r="U22" i="1"/>
  <c r="S19" i="1"/>
  <c r="S20" i="1"/>
  <c r="S21" i="1"/>
  <c r="S22" i="1"/>
  <c r="S23" i="1"/>
  <c r="P24" i="1"/>
  <c r="F15" i="1"/>
  <c r="B14" i="1"/>
  <c r="I10" i="1"/>
  <c r="F43" i="1" l="1"/>
  <c r="F47" i="1"/>
  <c r="E43" i="1"/>
  <c r="S24" i="1"/>
  <c r="V24" i="1"/>
  <c r="V25" i="1" s="1"/>
  <c r="K23" i="1" s="1"/>
  <c r="K27" i="1" s="1"/>
  <c r="D10" i="1"/>
  <c r="E38" i="1"/>
  <c r="E39" i="1" s="1"/>
  <c r="E10" i="1"/>
  <c r="F38" i="1"/>
  <c r="F39" i="1"/>
  <c r="E47" i="1"/>
  <c r="K29" i="1" l="1"/>
  <c r="E40" i="1"/>
  <c r="E41" i="1" s="1"/>
  <c r="S25" i="1"/>
  <c r="S26" i="1" s="1"/>
  <c r="R27" i="1" s="1"/>
  <c r="K30" i="1"/>
  <c r="D40" i="1" s="1"/>
  <c r="F40" i="1"/>
  <c r="F41" i="1" s="1"/>
  <c r="K31" i="1"/>
  <c r="G10" i="1" l="1"/>
  <c r="F45" i="1"/>
  <c r="I45" i="1"/>
  <c r="I44" i="1"/>
  <c r="E45" i="1"/>
  <c r="F10" i="1"/>
  <c r="E48" i="1" l="1"/>
  <c r="E46" i="1"/>
  <c r="F46" i="1"/>
  <c r="F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Alexio Barbara</author>
  </authors>
  <commentList>
    <comment ref="Q7" authorId="0" shapeId="0" xr:uid="{00000000-0006-0000-0000-000001000000}">
      <text>
        <r>
          <rPr>
            <b/>
            <sz val="9"/>
            <color indexed="81"/>
            <rFont val="Arial"/>
            <family val="2"/>
          </rPr>
          <t>Yes:</t>
        </r>
        <r>
          <rPr>
            <sz val="9"/>
            <color indexed="81"/>
            <rFont val="Arial"/>
            <family val="2"/>
          </rPr>
          <t xml:space="preserve">
Lowers PGE cost to $15/Month ($180/year) to Cover House Meter 
Bigger Building change to $30/Mo
</t>
        </r>
      </text>
    </comment>
    <comment ref="R7" authorId="0" shapeId="0" xr:uid="{00000000-0006-0000-0000-000002000000}">
      <text>
        <r>
          <rPr>
            <b/>
            <sz val="9"/>
            <color indexed="81"/>
            <rFont val="Arial"/>
            <family val="2"/>
          </rPr>
          <t xml:space="preserve">No:
</t>
        </r>
        <r>
          <rPr>
            <sz val="9"/>
            <color indexed="81"/>
            <rFont val="Arial"/>
            <family val="2"/>
          </rPr>
          <t>$30/unit/mo ($360/unit/year)</t>
        </r>
      </text>
    </comment>
    <comment ref="Q8" authorId="0" shapeId="0" xr:uid="{00000000-0006-0000-0000-000003000000}">
      <text>
        <r>
          <rPr>
            <b/>
            <sz val="9"/>
            <color indexed="81"/>
            <rFont val="Arial"/>
            <family val="2"/>
          </rPr>
          <t>YES:</t>
        </r>
        <r>
          <rPr>
            <sz val="9"/>
            <color indexed="81"/>
            <rFont val="Arial"/>
            <family val="2"/>
          </rPr>
          <t xml:space="preserve">
If General Water Heater -&gt;
add ($15/unit/month) to keep water warm.</t>
        </r>
      </text>
    </comment>
    <comment ref="R8" authorId="0" shapeId="0" xr:uid="{00000000-0006-0000-0000-000004000000}">
      <text>
        <r>
          <rPr>
            <b/>
            <sz val="9"/>
            <color indexed="81"/>
            <rFont val="Arial"/>
            <family val="2"/>
          </rPr>
          <t>No:</t>
        </r>
        <r>
          <rPr>
            <sz val="9"/>
            <color indexed="81"/>
            <rFont val="Arial"/>
            <family val="2"/>
          </rPr>
          <t xml:space="preserve">
Do not add $15/unit/mo</t>
        </r>
      </text>
    </comment>
    <comment ref="Q9" authorId="0" shapeId="0" xr:uid="{00000000-0006-0000-0000-000005000000}">
      <text>
        <r>
          <rPr>
            <b/>
            <sz val="9"/>
            <color rgb="FF000000"/>
            <rFont val="Arial"/>
            <family val="2"/>
          </rPr>
          <t xml:space="preserve">Yes, Tennant Pays Water and Sewer (separately metered):
</t>
        </r>
        <r>
          <rPr>
            <sz val="9"/>
            <color rgb="FF000000"/>
            <rFont val="Arial"/>
            <family val="2"/>
          </rPr>
          <t xml:space="preserve">=0 Municipal Cost to owner </t>
        </r>
      </text>
    </comment>
    <comment ref="R9" authorId="0" shapeId="0" xr:uid="{00000000-0006-0000-0000-000006000000}">
      <text>
        <r>
          <rPr>
            <b/>
            <sz val="9"/>
            <color indexed="81"/>
            <rFont val="Arial"/>
            <family val="2"/>
          </rPr>
          <t xml:space="preserve">No: (Owner Pays)
</t>
        </r>
        <r>
          <rPr>
            <sz val="9"/>
            <color indexed="81"/>
            <rFont val="Cambria"/>
            <family val="1"/>
          </rPr>
          <t>$45/unit/month
($540/unit/year)</t>
        </r>
        <r>
          <rPr>
            <b/>
            <sz val="18"/>
            <color indexed="62"/>
            <rFont val="Cambria"/>
            <family val="2"/>
          </rPr>
          <t xml:space="preserve">
</t>
        </r>
      </text>
    </comment>
    <comment ref="O17" authorId="0" shapeId="0" xr:uid="{00000000-0006-0000-0000-000008000000}">
      <text>
        <r>
          <rPr>
            <b/>
            <sz val="9"/>
            <color indexed="81"/>
            <rFont val="Arial"/>
            <family val="2"/>
          </rPr>
          <t>Litmus Expense Test:</t>
        </r>
        <r>
          <rPr>
            <sz val="9"/>
            <color indexed="81"/>
            <rFont val="Arial"/>
            <family val="2"/>
          </rPr>
          <t xml:space="preserve">
To estimate the market averages expenses based on the type of units</t>
        </r>
      </text>
    </comment>
    <comment ref="V17" authorId="0" shapeId="0" xr:uid="{00000000-0006-0000-0000-000009000000}">
      <text>
        <r>
          <rPr>
            <b/>
            <sz val="9"/>
            <color rgb="FF000000"/>
            <rFont val="Arial"/>
            <family val="2"/>
          </rPr>
          <t>Insurance Estimate:</t>
        </r>
        <r>
          <rPr>
            <sz val="9"/>
            <color rgb="FF000000"/>
            <rFont val="Arial"/>
            <family val="2"/>
          </rPr>
          <t xml:space="preserve">
</t>
        </r>
        <r>
          <rPr>
            <sz val="9"/>
            <color rgb="FF000000"/>
            <rFont val="Arial"/>
            <family val="2"/>
          </rPr>
          <t>This estimate is based on the price of the property.</t>
        </r>
      </text>
    </comment>
    <comment ref="H18" authorId="0" shapeId="0" xr:uid="{00000000-0006-0000-0000-00000A000000}">
      <text>
        <r>
          <rPr>
            <b/>
            <sz val="9"/>
            <color rgb="FF000000"/>
            <rFont val="Arial"/>
            <family val="2"/>
          </rPr>
          <t>Advertising:</t>
        </r>
        <r>
          <rPr>
            <sz val="9"/>
            <color rgb="FF000000"/>
            <rFont val="Arial"/>
            <family val="2"/>
          </rPr>
          <t xml:space="preserve">
</t>
        </r>
        <r>
          <rPr>
            <sz val="9"/>
            <color rgb="FF000000"/>
            <rFont val="Arial"/>
            <family val="2"/>
          </rPr>
          <t>$0 b/c craigslist is free to market.</t>
        </r>
      </text>
    </comment>
    <comment ref="K18" authorId="0" shapeId="0" xr:uid="{00000000-0006-0000-0000-00000B000000}">
      <text>
        <r>
          <rPr>
            <b/>
            <sz val="10"/>
            <color rgb="FF000000"/>
            <rFont val="Arial"/>
            <family val="2"/>
          </rPr>
          <t>Off-Site MGMT:</t>
        </r>
        <r>
          <rPr>
            <sz val="9"/>
            <color rgb="FF000000"/>
            <rFont val="Arial"/>
            <family val="2"/>
          </rPr>
          <t xml:space="preserve">
</t>
        </r>
        <r>
          <rPr>
            <sz val="9"/>
            <color rgb="FF000000"/>
            <rFont val="Arial"/>
            <family val="2"/>
          </rPr>
          <t xml:space="preserve">5% of Gross Operating income.
</t>
        </r>
        <r>
          <rPr>
            <sz val="9"/>
            <color rgb="FF000000"/>
            <rFont val="Arial"/>
            <family val="2"/>
          </rPr>
          <t xml:space="preserve">
</t>
        </r>
        <r>
          <rPr>
            <sz val="9"/>
            <color rgb="FF000000"/>
            <rFont val="Arial"/>
            <family val="2"/>
          </rPr>
          <t>On-site + Off-Site never to exceed 6-7% of GOI</t>
        </r>
      </text>
    </comment>
    <comment ref="H19" authorId="0" shapeId="0" xr:uid="{00000000-0006-0000-0000-00000C000000}">
      <text>
        <r>
          <rPr>
            <b/>
            <sz val="9"/>
            <color indexed="81"/>
            <rFont val="Arial"/>
            <family val="2"/>
          </rPr>
          <t>Elevator:</t>
        </r>
        <r>
          <rPr>
            <sz val="9"/>
            <color indexed="81"/>
            <rFont val="Arial"/>
            <family val="2"/>
          </rPr>
          <t xml:space="preserve">
~$250/mo (Maintenance)
+$30/mo (Electricity)
=$3360/year</t>
        </r>
      </text>
    </comment>
    <comment ref="K19" authorId="0" shapeId="0" xr:uid="{00000000-0006-0000-0000-00000D000000}">
      <text>
        <r>
          <rPr>
            <b/>
            <sz val="9"/>
            <color rgb="FF000000"/>
            <rFont val="Arial"/>
            <family val="2"/>
          </rPr>
          <t xml:space="preserve">On-Site MGMT:
</t>
        </r>
        <r>
          <rPr>
            <sz val="9"/>
            <color rgb="FF000000"/>
            <rFont val="Arial"/>
            <family val="2"/>
          </rPr>
          <t xml:space="preserve">Req for 16+ unit buildings
</t>
        </r>
        <r>
          <rPr>
            <sz val="9"/>
            <color rgb="FF000000"/>
            <rFont val="Arial"/>
            <family val="2"/>
          </rPr>
          <t xml:space="preserve">On site (.5 1bdr rent) + Off Site should never exceed 6-7% Gross Scheduled Income
</t>
        </r>
      </text>
    </comment>
    <comment ref="T19" authorId="0" shapeId="0" xr:uid="{00000000-0006-0000-0000-00000E000000}">
      <text>
        <r>
          <rPr>
            <b/>
            <sz val="9"/>
            <color indexed="81"/>
            <rFont val="Arial"/>
            <family val="2"/>
          </rPr>
          <t>Alexio Barbara:</t>
        </r>
        <r>
          <rPr>
            <sz val="9"/>
            <color indexed="81"/>
            <rFont val="Arial"/>
            <family val="2"/>
          </rPr>
          <t xml:space="preserve">
350-450</t>
        </r>
      </text>
    </comment>
    <comment ref="H20" authorId="0" shapeId="0" xr:uid="{5D41DF8E-40DC-DC48-9F42-F2D77B4E2AD1}">
      <text>
        <r>
          <rPr>
            <b/>
            <sz val="9"/>
            <color rgb="FF000000"/>
            <rFont val="Arial"/>
            <family val="2"/>
          </rPr>
          <t xml:space="preserve">Dumpster:
</t>
        </r>
        <r>
          <rPr>
            <sz val="9"/>
            <color rgb="FF000000"/>
            <rFont val="Arial"/>
            <family val="2"/>
          </rPr>
          <t xml:space="preserve">$100/mo (1200/yr)
</t>
        </r>
        <r>
          <rPr>
            <sz val="9"/>
            <color rgb="FF000000"/>
            <rFont val="Arial"/>
            <family val="2"/>
          </rPr>
          <t xml:space="preserve">$150/mo (1800/yr) for additional pickups
</t>
        </r>
        <r>
          <rPr>
            <sz val="9"/>
            <color rgb="FF000000"/>
            <rFont val="Arial"/>
            <family val="2"/>
          </rPr>
          <t>$200 (2400/yr) if 2 dumpsters are required</t>
        </r>
      </text>
    </comment>
    <comment ref="K20" authorId="0" shapeId="0" xr:uid="{00000000-0006-0000-0000-000010000000}">
      <text>
        <r>
          <rPr>
            <b/>
            <sz val="9"/>
            <color rgb="FF000000"/>
            <rFont val="Arial"/>
            <family val="2"/>
          </rPr>
          <t xml:space="preserve">License &amp; Fees:
</t>
        </r>
        <r>
          <rPr>
            <sz val="10"/>
            <color rgb="FF000000"/>
            <rFont val="Arial"/>
            <family val="2"/>
          </rPr>
          <t xml:space="preserve">Always 150/year cost to renew license
</t>
        </r>
      </text>
    </comment>
    <comment ref="T20" authorId="0" shapeId="0" xr:uid="{00000000-0006-0000-0000-000011000000}">
      <text>
        <r>
          <rPr>
            <b/>
            <sz val="9"/>
            <color indexed="81"/>
            <rFont val="Arial"/>
            <family val="2"/>
          </rPr>
          <t>Alexio Barbara:</t>
        </r>
        <r>
          <rPr>
            <sz val="10"/>
            <rFont val="Arial"/>
            <family val="2"/>
          </rPr>
          <t xml:space="preserve">
500-650</t>
        </r>
      </text>
    </comment>
    <comment ref="H21" authorId="0" shapeId="0" xr:uid="{1A043A61-14FF-514E-995E-9CC9E2481CBC}">
      <text>
        <r>
          <rPr>
            <b/>
            <sz val="9"/>
            <color rgb="FF000000"/>
            <rFont val="Arial"/>
            <family val="2"/>
          </rPr>
          <t xml:space="preserve">Dumpster:
</t>
        </r>
        <r>
          <rPr>
            <sz val="9"/>
            <color rgb="FF000000"/>
            <rFont val="Arial"/>
            <family val="2"/>
          </rPr>
          <t xml:space="preserve">$100/mo (1200/yr)
</t>
        </r>
        <r>
          <rPr>
            <sz val="9"/>
            <color rgb="FF000000"/>
            <rFont val="Arial"/>
            <family val="2"/>
          </rPr>
          <t xml:space="preserve">$150/mo (1800/yr) for additional pickups
</t>
        </r>
        <r>
          <rPr>
            <sz val="9"/>
            <color rgb="FF000000"/>
            <rFont val="Arial"/>
            <family val="2"/>
          </rPr>
          <t>$200 (2400/yr) if 2 dumpsters are required</t>
        </r>
      </text>
    </comment>
    <comment ref="K21" authorId="0" shapeId="0" xr:uid="{00000000-0006-0000-0000-000013000000}">
      <text>
        <r>
          <rPr>
            <b/>
            <sz val="9"/>
            <color rgb="FF000000"/>
            <rFont val="Arial"/>
            <family val="2"/>
          </rPr>
          <t>Miscellaneous:</t>
        </r>
        <r>
          <rPr>
            <sz val="9"/>
            <color rgb="FF000000"/>
            <rFont val="Arial"/>
            <family val="2"/>
          </rPr>
          <t xml:space="preserve">
</t>
        </r>
        <r>
          <rPr>
            <sz val="9"/>
            <color rgb="FF000000"/>
            <rFont val="Arial"/>
            <family val="2"/>
          </rPr>
          <t xml:space="preserve">$100-200/unit/year
</t>
        </r>
        <r>
          <rPr>
            <sz val="9"/>
            <color rgb="FF000000"/>
            <rFont val="Arial"/>
            <family val="2"/>
          </rPr>
          <t>More if the expenses seem low..</t>
        </r>
      </text>
    </comment>
    <comment ref="R21" authorId="0" shapeId="0" xr:uid="{00000000-0006-0000-0000-000014000000}">
      <text>
        <r>
          <rPr>
            <b/>
            <sz val="9"/>
            <color indexed="81"/>
            <rFont val="Arial"/>
            <family val="2"/>
          </rPr>
          <t>Alexio Barbara:</t>
        </r>
        <r>
          <rPr>
            <sz val="9"/>
            <color indexed="81"/>
            <rFont val="Arial"/>
            <family val="2"/>
          </rPr>
          <t xml:space="preserve">
$31-3200/year
</t>
        </r>
      </text>
    </comment>
    <comment ref="T21" authorId="0" shapeId="0" xr:uid="{00000000-0006-0000-0000-000015000000}">
      <text>
        <r>
          <rPr>
            <b/>
            <sz val="9"/>
            <color indexed="81"/>
            <rFont val="Arial"/>
            <family val="2"/>
          </rPr>
          <t>Alexio Barbara:</t>
        </r>
        <r>
          <rPr>
            <sz val="9"/>
            <color indexed="81"/>
            <rFont val="Arial"/>
            <family val="2"/>
          </rPr>
          <t xml:space="preserve">
750-900</t>
        </r>
      </text>
    </comment>
    <comment ref="W21" authorId="0" shapeId="0" xr:uid="{00000000-0006-0000-0000-000016000000}">
      <text>
        <r>
          <rPr>
            <b/>
            <sz val="9"/>
            <color indexed="81"/>
            <rFont val="Arial"/>
            <family val="2"/>
          </rPr>
          <t>Alexio Barbara:</t>
        </r>
        <r>
          <rPr>
            <sz val="9"/>
            <color indexed="81"/>
            <rFont val="Arial"/>
            <family val="2"/>
          </rPr>
          <t xml:space="preserve">
Buying Bulk insurance the price per dollar value goes down.. 
Ultimately Insurance depends on the Cost to Replace (rebuild) the building. Newer buildings cost more to replace.. Does not depend on loaction. 
</t>
        </r>
      </text>
    </comment>
    <comment ref="H22" authorId="0" shapeId="0" xr:uid="{00000000-0006-0000-0000-000017000000}">
      <text>
        <r>
          <rPr>
            <b/>
            <sz val="9"/>
            <color rgb="FF000000"/>
            <rFont val="Arial"/>
            <family val="2"/>
          </rPr>
          <t>Landscaping:</t>
        </r>
        <r>
          <rPr>
            <sz val="10"/>
            <color rgb="FF000000"/>
            <rFont val="Arial"/>
            <family val="2"/>
          </rPr>
          <t xml:space="preserve">
</t>
        </r>
        <r>
          <rPr>
            <sz val="10"/>
            <color rgb="FF000000"/>
            <rFont val="Arial"/>
            <family val="2"/>
          </rPr>
          <t xml:space="preserve">Min $1200 (100/mo)
</t>
        </r>
        <r>
          <rPr>
            <sz val="10"/>
            <color rgb="FF000000"/>
            <rFont val="Arial"/>
            <family val="2"/>
          </rPr>
          <t xml:space="preserve">Mid $2400 (200/mo)
</t>
        </r>
        <r>
          <rPr>
            <sz val="10"/>
            <color rgb="FF000000"/>
            <rFont val="Arial"/>
            <family val="2"/>
          </rPr>
          <t xml:space="preserve">High $4800 (400/mo)
</t>
        </r>
      </text>
    </comment>
    <comment ref="K22" authorId="0" shapeId="0" xr:uid="{00000000-0006-0000-0000-000018000000}">
      <text>
        <r>
          <rPr>
            <b/>
            <sz val="9"/>
            <color rgb="FF000000"/>
            <rFont val="Arial"/>
            <family val="2"/>
          </rPr>
          <t xml:space="preserve">Pool:
</t>
        </r>
        <r>
          <rPr>
            <sz val="9"/>
            <color rgb="FF000000"/>
            <rFont val="Arial"/>
            <family val="2"/>
          </rPr>
          <t xml:space="preserve">1-200/mo
</t>
        </r>
        <r>
          <rPr>
            <sz val="9"/>
            <color rgb="FF000000"/>
            <rFont val="Arial"/>
            <family val="2"/>
          </rPr>
          <t xml:space="preserve">1200-2400/yr
</t>
        </r>
        <r>
          <rPr>
            <sz val="9"/>
            <color rgb="FF000000"/>
            <rFont val="Arial"/>
            <family val="2"/>
          </rPr>
          <t>AVG 1800/yr</t>
        </r>
        <r>
          <rPr>
            <b/>
            <sz val="9"/>
            <color rgb="FF000000"/>
            <rFont val="Arial"/>
            <family val="2"/>
          </rPr>
          <t xml:space="preserve">
</t>
        </r>
        <r>
          <rPr>
            <sz val="9"/>
            <color rgb="FF000000"/>
            <rFont val="Arial"/>
            <family val="2"/>
          </rPr>
          <t xml:space="preserve">
</t>
        </r>
      </text>
    </comment>
    <comment ref="T22" authorId="0" shapeId="0" xr:uid="{00000000-0006-0000-0000-000019000000}">
      <text>
        <r>
          <rPr>
            <b/>
            <sz val="9"/>
            <color indexed="81"/>
            <rFont val="Arial"/>
            <family val="2"/>
          </rPr>
          <t>Alexio Barbara:</t>
        </r>
        <r>
          <rPr>
            <sz val="9"/>
            <color indexed="81"/>
            <rFont val="Arial"/>
            <family val="2"/>
          </rPr>
          <t xml:space="preserve">
900-1100</t>
        </r>
      </text>
    </comment>
    <comment ref="H23" authorId="0" shapeId="0" xr:uid="{00000000-0006-0000-0000-00001A000000}">
      <text>
        <r>
          <rPr>
            <b/>
            <sz val="9"/>
            <color rgb="FF000000"/>
            <rFont val="Arial"/>
            <family val="2"/>
          </rPr>
          <t xml:space="preserve">Dumpster:
</t>
        </r>
        <r>
          <rPr>
            <sz val="9"/>
            <color rgb="FF000000"/>
            <rFont val="Arial"/>
            <family val="2"/>
          </rPr>
          <t xml:space="preserve">$100/mo (1200/yr)
</t>
        </r>
        <r>
          <rPr>
            <sz val="9"/>
            <color rgb="FF000000"/>
            <rFont val="Arial"/>
            <family val="2"/>
          </rPr>
          <t xml:space="preserve">$150/mo (1800/yr) for additional pickups
</t>
        </r>
        <r>
          <rPr>
            <sz val="9"/>
            <color rgb="FF000000"/>
            <rFont val="Arial"/>
            <family val="2"/>
          </rPr>
          <t>$200 (2400/yr) if 2 dumpsters are required</t>
        </r>
      </text>
    </comment>
    <comment ref="K23" authorId="0" shapeId="0" xr:uid="{00000000-0006-0000-0000-00001B000000}">
      <text>
        <r>
          <rPr>
            <b/>
            <sz val="9"/>
            <color rgb="FF000000"/>
            <rFont val="Arial"/>
            <family val="2"/>
          </rPr>
          <t>Insurance Determined from Litmus Test</t>
        </r>
        <r>
          <rPr>
            <sz val="9"/>
            <color rgb="FF000000"/>
            <rFont val="Arial"/>
            <family val="2"/>
          </rPr>
          <t xml:space="preserve">
</t>
        </r>
        <r>
          <rPr>
            <sz val="9"/>
            <color rgb="FF000000"/>
            <rFont val="Arial"/>
            <family val="2"/>
          </rPr>
          <t xml:space="preserve">&lt;1M $2/$1000 price
</t>
        </r>
        <r>
          <rPr>
            <sz val="9"/>
            <color rgb="FF000000"/>
            <rFont val="Arial"/>
            <family val="2"/>
          </rPr>
          <t xml:space="preserve">1M-2M $1.75/$1000 price
</t>
        </r>
        <r>
          <rPr>
            <sz val="9"/>
            <color rgb="FF000000"/>
            <rFont val="Arial"/>
            <family val="2"/>
          </rPr>
          <t xml:space="preserve">&gt;2M $1.5/$1000 price
</t>
        </r>
        <r>
          <rPr>
            <sz val="9"/>
            <color rgb="FF000000"/>
            <rFont val="Arial"/>
            <family val="2"/>
          </rPr>
          <t xml:space="preserve">
</t>
        </r>
        <r>
          <rPr>
            <sz val="9"/>
            <color rgb="FF000000"/>
            <rFont val="Arial"/>
            <family val="2"/>
          </rPr>
          <t>Insurance in reality is charged on the value of the the improvements (separate from the land).</t>
        </r>
      </text>
    </comment>
    <comment ref="H24" authorId="0" shapeId="0" xr:uid="{00000000-0006-0000-0000-00001C000000}">
      <text>
        <r>
          <rPr>
            <b/>
            <sz val="9"/>
            <color indexed="81"/>
            <rFont val="Arial"/>
            <family val="2"/>
          </rPr>
          <t>Pest Control:</t>
        </r>
        <r>
          <rPr>
            <sz val="9"/>
            <color indexed="81"/>
            <rFont val="Arial"/>
            <family val="2"/>
          </rPr>
          <t xml:space="preserve">
Min$350
Or $4/unit/mo
(whichever is higher)</t>
        </r>
      </text>
    </comment>
    <comment ref="K24" authorId="0" shapeId="0" xr:uid="{00000000-0006-0000-0000-00001D000000}">
      <text>
        <r>
          <rPr>
            <b/>
            <sz val="10"/>
            <color rgb="FF000000"/>
            <rFont val="Arial"/>
            <family val="2"/>
          </rPr>
          <t>Property Taxes:</t>
        </r>
        <r>
          <rPr>
            <sz val="9"/>
            <color rgb="FF000000"/>
            <rFont val="Arial"/>
            <family val="2"/>
          </rPr>
          <t xml:space="preserve">
</t>
        </r>
        <r>
          <rPr>
            <sz val="9"/>
            <color rgb="FF000000"/>
            <rFont val="Arial"/>
            <family val="2"/>
          </rPr>
          <t xml:space="preserve">
</t>
        </r>
        <r>
          <rPr>
            <sz val="9"/>
            <color rgb="FF000000"/>
            <rFont val="Arial"/>
            <family val="2"/>
          </rPr>
          <t>1.13% of the Sales Price</t>
        </r>
      </text>
    </comment>
    <comment ref="H25" authorId="0" shapeId="0" xr:uid="{00000000-0006-0000-0000-00001E000000}">
      <text>
        <r>
          <rPr>
            <b/>
            <sz val="9"/>
            <color indexed="81"/>
            <rFont val="Arial"/>
            <family val="2"/>
          </rPr>
          <t>Mainenance &amp; Reserves:</t>
        </r>
        <r>
          <rPr>
            <sz val="9"/>
            <color indexed="81"/>
            <rFont val="Arial"/>
            <family val="2"/>
          </rPr>
          <t xml:space="preserve">
$600/unit</t>
        </r>
      </text>
    </comment>
    <comment ref="K25" authorId="0" shapeId="0" xr:uid="{00000000-0006-0000-0000-00001F000000}">
      <text>
        <r>
          <rPr>
            <b/>
            <sz val="10"/>
            <color rgb="FF000000"/>
            <rFont val="Arial"/>
            <family val="2"/>
          </rPr>
          <t>Vista Sewage:</t>
        </r>
        <r>
          <rPr>
            <sz val="9"/>
            <color rgb="FF000000"/>
            <rFont val="Arial"/>
            <family val="2"/>
          </rPr>
          <t xml:space="preserve">
</t>
        </r>
        <r>
          <rPr>
            <sz val="9"/>
            <color rgb="FF000000"/>
            <rFont val="Arial"/>
            <family val="2"/>
          </rPr>
          <t xml:space="preserve">
</t>
        </r>
        <r>
          <rPr>
            <sz val="9"/>
            <color rgb="FF000000"/>
            <rFont val="Arial"/>
            <family val="2"/>
          </rPr>
          <t>400/unit/year</t>
        </r>
      </text>
    </comment>
    <comment ref="V25" authorId="0" shapeId="0" xr:uid="{00000000-0006-0000-0000-000020000000}">
      <text>
        <r>
          <rPr>
            <b/>
            <sz val="9"/>
            <color indexed="81"/>
            <rFont val="Arial"/>
            <family val="2"/>
          </rPr>
          <t>Alexio Barbara:</t>
        </r>
        <r>
          <rPr>
            <sz val="10"/>
            <rFont val="Arial"/>
            <family val="2"/>
          </rPr>
          <t xml:space="preserve">
Insurance Estimate</t>
        </r>
      </text>
    </comment>
    <comment ref="K30" authorId="0" shapeId="0" xr:uid="{00000000-0006-0000-0000-000021000000}">
      <text>
        <r>
          <rPr>
            <b/>
            <sz val="9"/>
            <color indexed="81"/>
            <rFont val="Arial"/>
            <family val="2"/>
          </rPr>
          <t>Expense%:</t>
        </r>
        <r>
          <rPr>
            <sz val="9"/>
            <color indexed="81"/>
            <rFont val="Arial"/>
            <family val="2"/>
          </rPr>
          <t xml:space="preserve">
25% - 40% of GSI
usually around 35%</t>
        </r>
      </text>
    </comment>
    <comment ref="D38" authorId="0" shapeId="0" xr:uid="{00000000-0006-0000-0000-000022000000}">
      <text>
        <r>
          <rPr>
            <b/>
            <sz val="9"/>
            <color rgb="FF000000"/>
            <rFont val="Arial"/>
            <family val="2"/>
          </rPr>
          <t>Vacancy Factor:</t>
        </r>
        <r>
          <rPr>
            <sz val="10"/>
            <color rgb="FF000000"/>
            <rFont val="Arial"/>
            <family val="2"/>
          </rPr>
          <t xml:space="preserve">
</t>
        </r>
        <r>
          <rPr>
            <sz val="10"/>
            <color rgb="FF000000"/>
            <rFont val="Arial"/>
            <family val="2"/>
          </rPr>
          <t xml:space="preserve">• 1.5-2%  Tier1 Desirable (Coastal, La Jolla, PB, Encinitas, Carlsbad)
</t>
        </r>
        <r>
          <rPr>
            <sz val="10"/>
            <color rgb="FF000000"/>
            <rFont val="Arial"/>
            <family val="2"/>
          </rPr>
          <t xml:space="preserve">• 2.5-3%  Tier 2 (Clairemont, Golden Hills, College Heights, Chula Vista)
</t>
        </r>
        <r>
          <rPr>
            <sz val="10"/>
            <color rgb="FF000000"/>
            <rFont val="Arial"/>
            <family val="2"/>
          </rPr>
          <t xml:space="preserve">• 3-5%   Tier 3 Least Desirable (Interior IB, Bario Logan, Encanto, El Cajon, Oceanside E i5)
</t>
        </r>
      </text>
    </comment>
    <comment ref="K38" authorId="0" shapeId="0" xr:uid="{00000000-0006-0000-0000-000023000000}">
      <text>
        <r>
          <rPr>
            <b/>
            <sz val="9"/>
            <color rgb="FF000000"/>
            <rFont val="Arial"/>
            <family val="2"/>
          </rPr>
          <t>Change desired down payment percentage and see the available options:</t>
        </r>
        <r>
          <rPr>
            <sz val="9"/>
            <color rgb="FF000000"/>
            <rFont val="Arial"/>
            <family val="2"/>
          </rPr>
          <t xml:space="preserve">
</t>
        </r>
      </text>
    </comment>
    <comment ref="J39" authorId="0" shapeId="0" xr:uid="{00000000-0006-0000-0000-000024000000}">
      <text>
        <r>
          <rPr>
            <b/>
            <sz val="9"/>
            <color rgb="FF000000"/>
            <rFont val="Arial"/>
            <family val="2"/>
          </rPr>
          <t>Interest Rate:</t>
        </r>
        <r>
          <rPr>
            <sz val="9"/>
            <color rgb="FF000000"/>
            <rFont val="Arial"/>
            <family val="2"/>
          </rPr>
          <t xml:space="preserve">
</t>
        </r>
        <r>
          <rPr>
            <sz val="9"/>
            <color rgb="FF000000"/>
            <rFont val="Arial"/>
            <family val="2"/>
          </rPr>
          <t>May be adjusted to the current rate.</t>
        </r>
      </text>
    </comment>
    <comment ref="I44" authorId="0" shapeId="0" xr:uid="{00000000-0006-0000-0000-000025000000}">
      <text>
        <r>
          <rPr>
            <b/>
            <sz val="9"/>
            <color indexed="81"/>
            <rFont val="Arial"/>
            <family val="2"/>
          </rPr>
          <t>Debt Coverage Ratio:</t>
        </r>
        <r>
          <rPr>
            <sz val="9"/>
            <color indexed="81"/>
            <rFont val="Arial"/>
            <family val="2"/>
          </rPr>
          <t xml:space="preserve">
Lenders require a minimum DCR of 1.2 - 1.3 depending on the location and condition of the property.</t>
        </r>
      </text>
    </comment>
    <comment ref="F46" authorId="0" shapeId="0" xr:uid="{00000000-0006-0000-0000-000026000000}">
      <text>
        <r>
          <rPr>
            <b/>
            <sz val="9"/>
            <color indexed="81"/>
            <rFont val="Arial"/>
            <family val="2"/>
          </rPr>
          <t>Cash on Cash return:</t>
        </r>
        <r>
          <rPr>
            <sz val="9"/>
            <color indexed="81"/>
            <rFont val="Arial"/>
            <family val="2"/>
          </rPr>
          <t xml:space="preserve">
Depends on leverage
$/$ return = Cap rate when financed 100% Cash (no loan)</t>
        </r>
      </text>
    </comment>
  </commentList>
</comments>
</file>

<file path=xl/sharedStrings.xml><?xml version="1.0" encoding="utf-8"?>
<sst xmlns="http://schemas.openxmlformats.org/spreadsheetml/2006/main" count="135" uniqueCount="115">
  <si>
    <t># Units</t>
  </si>
  <si>
    <t>Address</t>
  </si>
  <si>
    <t>City</t>
  </si>
  <si>
    <t>Zip</t>
  </si>
  <si>
    <t>Map Code</t>
  </si>
  <si>
    <t xml:space="preserve"> </t>
  </si>
  <si>
    <t>Check box with a "1"</t>
  </si>
  <si>
    <t>Utilities</t>
  </si>
  <si>
    <t xml:space="preserve">Yes? </t>
  </si>
  <si>
    <t>No?</t>
  </si>
  <si>
    <t>Tenants Pays G&amp;E?</t>
  </si>
  <si>
    <t>Price</t>
  </si>
  <si>
    <t>GRM</t>
  </si>
  <si>
    <t>CAP Rate</t>
  </si>
  <si>
    <t>$/Unit</t>
  </si>
  <si>
    <t>House Water Heater?</t>
  </si>
  <si>
    <t>Current</t>
  </si>
  <si>
    <t>Market</t>
  </si>
  <si>
    <t>Tenant Pays Water and Sewer?</t>
  </si>
  <si>
    <t>$/Square Foot</t>
  </si>
  <si>
    <t>Gross Sq. Ft.</t>
  </si>
  <si>
    <t>Parcel Size</t>
  </si>
  <si>
    <t>Yr. Built</t>
  </si>
  <si>
    <t>(Approx.)</t>
  </si>
  <si>
    <t>Acres</t>
  </si>
  <si>
    <t>Income Detail</t>
  </si>
  <si>
    <t>Estimated Annual Operating Expenses</t>
  </si>
  <si>
    <t>Type</t>
  </si>
  <si>
    <t>Rent</t>
  </si>
  <si>
    <t>Total</t>
  </si>
  <si>
    <t>Litmus Estimate Test</t>
  </si>
  <si>
    <t>Insurance Estimate</t>
  </si>
  <si>
    <t>Estimated Actual Average Rents</t>
  </si>
  <si>
    <t>Advertising</t>
  </si>
  <si>
    <t xml:space="preserve">      Management (Off Site)</t>
  </si>
  <si>
    <t># of units</t>
  </si>
  <si>
    <t>Avg Exp/Year</t>
  </si>
  <si>
    <t>Avg SqFt</t>
  </si>
  <si>
    <t>Ins Rate</t>
  </si>
  <si>
    <t>Property Value</t>
  </si>
  <si>
    <t>Studio</t>
  </si>
  <si>
    <t>Elevator</t>
  </si>
  <si>
    <t xml:space="preserve">      Management (On Site)</t>
  </si>
  <si>
    <t>&lt;1M ($2/1000)</t>
  </si>
  <si>
    <t>Gas &amp; Electric</t>
  </si>
  <si>
    <t xml:space="preserve">      Licenses &amp; Fees</t>
  </si>
  <si>
    <t>1bd</t>
  </si>
  <si>
    <t>1M≤Price&lt;2M ($1.75/1000)</t>
  </si>
  <si>
    <t>Water &amp; Sewer</t>
  </si>
  <si>
    <t xml:space="preserve">      Miscellaneous</t>
  </si>
  <si>
    <t>2bd</t>
  </si>
  <si>
    <t>1M≤Price&lt;3M ($1.5/1000)</t>
  </si>
  <si>
    <t>Landscaping</t>
  </si>
  <si>
    <t xml:space="preserve">      Pool</t>
  </si>
  <si>
    <t>3bd</t>
  </si>
  <si>
    <t>Trash Removal</t>
  </si>
  <si>
    <t xml:space="preserve">      Insurance</t>
  </si>
  <si>
    <t>Prop Tax (1.13%)</t>
  </si>
  <si>
    <t>Pest Control</t>
  </si>
  <si>
    <t xml:space="preserve">      Taxes</t>
  </si>
  <si>
    <t>Total Monthly Income</t>
  </si>
  <si>
    <t>Maintenance &amp; Reserves</t>
  </si>
  <si>
    <t>Difference</t>
  </si>
  <si>
    <t>% error</t>
  </si>
  <si>
    <t>Estimated Market Rents</t>
  </si>
  <si>
    <t>Total Annual Operating Expenses (estimated):</t>
  </si>
  <si>
    <t>Expenses Per:</t>
  </si>
  <si>
    <t>Unit</t>
  </si>
  <si>
    <t>**A note from the author:</t>
  </si>
  <si>
    <t>% of Actual GSI</t>
  </si>
  <si>
    <r>
      <t xml:space="preserve">Red Text </t>
    </r>
    <r>
      <rPr>
        <sz val="10"/>
        <rFont val="Arial"/>
        <family val="2"/>
      </rPr>
      <t xml:space="preserve">must be filled in manually </t>
    </r>
    <r>
      <rPr>
        <sz val="10"/>
        <color rgb="FFFF0000"/>
        <rFont val="Arial"/>
        <family val="2"/>
      </rPr>
      <t>(Litmus Test and Utilities)</t>
    </r>
  </si>
  <si>
    <t>% of Market GSI</t>
  </si>
  <si>
    <r>
      <t xml:space="preserve">   I offer this calculation tool to help investors stay abreast to the value of their property in the local real estate market. I hope it helps you make more informed investment decisions. If you have any questions about how to better use this tool or about a property, </t>
    </r>
    <r>
      <rPr>
        <i/>
        <sz val="10"/>
        <rFont val="Arial"/>
        <family val="2"/>
      </rPr>
      <t>please do not hesitate to give me a call or shoot me an email!</t>
    </r>
  </si>
  <si>
    <t>Estimated Annual Operating Proforma</t>
  </si>
  <si>
    <t>Financing Summary</t>
  </si>
  <si>
    <t>Actual</t>
  </si>
  <si>
    <t>Gross Scheduled Income</t>
  </si>
  <si>
    <t>Downpayment:</t>
  </si>
  <si>
    <t>Property Pictures and Map:</t>
  </si>
  <si>
    <t>Less: Vacancy Factor</t>
  </si>
  <si>
    <t>Gross Operating Income</t>
  </si>
  <si>
    <t>Interest Rate:</t>
  </si>
  <si>
    <t>Less: Expenses</t>
  </si>
  <si>
    <t>Amortized over:</t>
  </si>
  <si>
    <t>Years</t>
  </si>
  <si>
    <t>Net Operating Income</t>
  </si>
  <si>
    <t>Proposed Loan Amount:</t>
  </si>
  <si>
    <t>Less:  1st TD Payments</t>
  </si>
  <si>
    <t>Debt Coverage Ratio:</t>
  </si>
  <si>
    <t>Current:</t>
  </si>
  <si>
    <t>Pre-Tax Cash Flow</t>
  </si>
  <si>
    <t>Market:</t>
  </si>
  <si>
    <t xml:space="preserve">Cash On Cash Return </t>
  </si>
  <si>
    <t>Principal Reduction</t>
  </si>
  <si>
    <t>Total Potential Return (End of Year One)</t>
  </si>
  <si>
    <t>Comments</t>
  </si>
  <si>
    <t xml:space="preserve">The information contained herein has been obtained from sources believed reliable.  While South Coast Commercial does not doubt its accuracy, we have not verified it and make no guarantee,  </t>
  </si>
  <si>
    <t xml:space="preserve">warranty or representation about it.  It is your responsibility to independently confirm its accuracy and completeness.  Any projections, opinions, assumptions or estimates are used for </t>
  </si>
  <si>
    <t xml:space="preserve">example only and do not represent the current or future performance of the property.  The value of this transaction to you depends on tax, financial and legal advisors.  You and your </t>
  </si>
  <si>
    <t>advisors should conduct a careful, independent investigation of the property to determine to your satisfaction the suitability of the property for your needs.</t>
  </si>
  <si>
    <r>
      <t xml:space="preserve">| Prepared by </t>
    </r>
    <r>
      <rPr>
        <b/>
        <sz val="9"/>
        <color rgb="FFFF6600"/>
        <rFont val="Times New Roman"/>
        <family val="1"/>
      </rPr>
      <t>ALEXIO BARBARA</t>
    </r>
    <r>
      <rPr>
        <b/>
        <sz val="9"/>
        <rFont val="Times New Roman"/>
        <family val="1"/>
      </rPr>
      <t xml:space="preserve"> | (760) 419-1343 | AlexioBarbaraSCC@gmail.com | BRE#1992393 |</t>
    </r>
  </si>
  <si>
    <t>| Prepared by ALEXIO BARBARA | (760) 419-1343 | AlexioBarbaraSCC@gmail.com | BRE#1992393 |</t>
  </si>
  <si>
    <r>
      <rPr>
        <b/>
        <sz val="9"/>
        <color rgb="FF0000FF"/>
        <rFont val="Times New Roman"/>
        <family val="1"/>
      </rPr>
      <t>Alexio Barbara</t>
    </r>
    <r>
      <rPr>
        <b/>
        <sz val="9"/>
        <rFont val="Times New Roman"/>
        <family val="1"/>
      </rPr>
      <t xml:space="preserve"> | 760 419 1343 | alexiobarbarascc@gmail.com</t>
    </r>
  </si>
  <si>
    <t>SqFt</t>
  </si>
  <si>
    <t>Laundry Income</t>
  </si>
  <si>
    <t>San Diego</t>
  </si>
  <si>
    <t>steven fitzwilliam</t>
  </si>
  <si>
    <t>619 871 7524</t>
  </si>
  <si>
    <t>south park fitness</t>
  </si>
  <si>
    <t>SFR</t>
  </si>
  <si>
    <t>3br/2ba</t>
  </si>
  <si>
    <t>tenant</t>
  </si>
  <si>
    <t>on title</t>
  </si>
  <si>
    <t>advertized</t>
  </si>
  <si>
    <t>5484 Baja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</si>
</sst>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164" formatCode="&quot;$&quot;#,##0"/>
    <numFmt numFmtId="165" formatCode="0.0"/>
    <numFmt numFmtId="166" formatCode="0.0%"/>
    <numFmt numFmtId="167" formatCode="&quot;$&quot;#,##0.00"/>
    <numFmt numFmtId="168" formatCode="0.000%"/>
  </numFmts>
  <fonts count="42">
    <font>
      <sz val="10"/>
      <name val="Arial"/>
    </font>
    <font>
      <sz val="12"/>
      <color theme="1"/>
      <name val="Calibri"/>
      <family val="2"/>
      <scheme val="minor"/>
    </font>
    <font>
      <sz val="12"/>
      <color rgb="FF006100"/>
      <name val="Calibri"/>
      <family val="2"/>
      <scheme val="minor"/>
    </font>
    <font>
      <sz val="12"/>
      <color rgb="FF9C0006"/>
      <name val="Calibri"/>
      <family val="2"/>
      <scheme val="minor"/>
    </font>
    <font>
      <sz val="12"/>
      <color rgb="FFFF0000"/>
      <name val="Calibri"/>
      <family val="2"/>
      <scheme val="minor"/>
    </font>
    <font>
      <sz val="10"/>
      <name val="Arial"/>
      <family val="2"/>
    </font>
    <font>
      <sz val="10"/>
      <color indexed="52"/>
      <name val="Arial"/>
      <family val="2"/>
    </font>
    <font>
      <b/>
      <u/>
      <sz val="10"/>
      <color rgb="FFFF0000"/>
      <name val="Times New Roman"/>
      <family val="1"/>
    </font>
    <font>
      <b/>
      <sz val="10"/>
      <name val="Times New Roman"/>
      <family val="1"/>
    </font>
    <font>
      <b/>
      <u/>
      <sz val="10"/>
      <name val="Times New Roman"/>
      <family val="1"/>
    </font>
    <font>
      <sz val="10"/>
      <color rgb="FFFF0000"/>
      <name val="Arial"/>
      <family val="2"/>
    </font>
    <font>
      <b/>
      <sz val="9"/>
      <name val="Times New Roman"/>
      <family val="1"/>
    </font>
    <font>
      <b/>
      <sz val="9"/>
      <color rgb="FF0000FF"/>
      <name val="Times New Roman"/>
      <family val="1"/>
    </font>
    <font>
      <sz val="10"/>
      <name val="Times New Roman"/>
      <family val="1"/>
    </font>
    <font>
      <b/>
      <sz val="10"/>
      <name val="Arial"/>
      <family val="2"/>
    </font>
    <font>
      <sz val="11"/>
      <color rgb="FF006100"/>
      <name val="Calibri"/>
      <family val="2"/>
      <scheme val="minor"/>
    </font>
    <font>
      <sz val="11"/>
      <color rgb="FF9C0006"/>
      <name val="Calibri"/>
      <family val="2"/>
      <scheme val="minor"/>
    </font>
    <font>
      <sz val="11"/>
      <color rgb="FFFF0000"/>
      <name val="Calibri"/>
      <family val="2"/>
      <scheme val="minor"/>
    </font>
    <font>
      <sz val="9"/>
      <name val="Times New Roman"/>
      <family val="1"/>
    </font>
    <font>
      <sz val="8"/>
      <name val="Times New Roman"/>
      <family val="1"/>
    </font>
    <font>
      <b/>
      <sz val="10"/>
      <color rgb="FFFF0000"/>
      <name val="Arial"/>
      <family val="2"/>
    </font>
    <font>
      <sz val="11"/>
      <color theme="1"/>
      <name val="Calibri"/>
      <family val="2"/>
      <scheme val="minor"/>
    </font>
    <font>
      <b/>
      <sz val="11"/>
      <color theme="1"/>
      <name val="Calibri"/>
      <family val="2"/>
      <scheme val="minor"/>
    </font>
    <font>
      <sz val="10"/>
      <color theme="1"/>
      <name val="Times"/>
      <family val="1"/>
    </font>
    <font>
      <b/>
      <sz val="10"/>
      <color rgb="FFFFFF00"/>
      <name val="Arial"/>
      <family val="2"/>
    </font>
    <font>
      <i/>
      <sz val="10"/>
      <name val="Arial"/>
      <family val="2"/>
    </font>
    <font>
      <b/>
      <u/>
      <sz val="9"/>
      <name val="Times New Roman"/>
      <family val="1"/>
    </font>
    <font>
      <b/>
      <sz val="9"/>
      <color rgb="FFFF0000"/>
      <name val="Times New Roman"/>
      <family val="1"/>
    </font>
    <font>
      <sz val="6"/>
      <name val="Times New Roman"/>
      <family val="1"/>
    </font>
    <font>
      <b/>
      <sz val="9"/>
      <color indexed="81"/>
      <name val="Arial"/>
      <family val="2"/>
    </font>
    <font>
      <sz val="9"/>
      <color indexed="81"/>
      <name val="Arial"/>
      <family val="2"/>
    </font>
    <font>
      <sz val="9"/>
      <color indexed="81"/>
      <name val="Cambria"/>
      <family val="1"/>
    </font>
    <font>
      <b/>
      <sz val="18"/>
      <color indexed="62"/>
      <name val="Cambria"/>
      <family val="2"/>
    </font>
    <font>
      <sz val="8"/>
      <name val="Arial"/>
      <family val="2"/>
    </font>
    <font>
      <u/>
      <sz val="10"/>
      <color theme="10"/>
      <name val="Arial"/>
      <family val="2"/>
    </font>
    <font>
      <u/>
      <sz val="10"/>
      <color theme="11"/>
      <name val="Arial"/>
      <family val="2"/>
    </font>
    <font>
      <b/>
      <sz val="9"/>
      <color rgb="FFFF6600"/>
      <name val="Times New Roman"/>
      <family val="1"/>
    </font>
    <font>
      <b/>
      <sz val="10"/>
      <name val="Calibri"/>
      <family val="2"/>
      <scheme val="minor"/>
    </font>
    <font>
      <b/>
      <sz val="9"/>
      <color rgb="FF000000"/>
      <name val="Arial"/>
      <family val="2"/>
    </font>
    <font>
      <sz val="9"/>
      <color rgb="FF000000"/>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8"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9900"/>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bottom/>
      <diagonal/>
    </border>
  </borders>
  <cellStyleXfs count="196">
    <xf numFmtId="0" fontId="0" fillId="0" borderId="0"/>
    <xf numFmtId="0" fontId="15" fillId="2" borderId="0" applyNumberFormat="0" applyBorder="0" applyAlignment="0" applyProtection="0"/>
    <xf numFmtId="0" fontId="16" fillId="3" borderId="0" applyNumberFormat="0" applyBorder="0" applyAlignment="0" applyProtection="0"/>
    <xf numFmtId="0" fontId="21" fillId="5" borderId="0" applyNumberFormat="0" applyBorder="0" applyAlignment="0" applyProtection="0"/>
    <xf numFmtId="44" fontId="5" fillId="0" borderId="0" applyFont="0" applyFill="0" applyBorder="0" applyAlignment="0" applyProtection="0"/>
    <xf numFmtId="0" fontId="1" fillId="0" borderId="0"/>
    <xf numFmtId="9" fontId="5" fillId="0" borderId="0" applyFont="0" applyFill="0" applyBorder="0" applyAlignment="0" applyProtection="0"/>
    <xf numFmtId="0" fontId="1" fillId="6" borderId="0" applyNumberFormat="0" applyBorder="0" applyAlignment="0" applyProtection="0"/>
    <xf numFmtId="0" fontId="3" fillId="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1" applyNumberFormat="0" applyFont="0" applyAlignment="0" applyProtection="0"/>
    <xf numFmtId="0" fontId="1" fillId="4" borderId="1" applyNumberFormat="0" applyFont="0" applyAlignment="0" applyProtection="0"/>
    <xf numFmtId="0" fontId="1" fillId="4" borderId="1" applyNumberFormat="0" applyFont="0" applyAlignment="0" applyProtection="0"/>
    <xf numFmtId="0" fontId="1" fillId="4" borderId="1" applyNumberFormat="0" applyFont="0" applyAlignment="0" applyProtection="0"/>
    <xf numFmtId="9" fontId="1" fillId="0" borderId="0" applyFont="0" applyFill="0" applyBorder="0" applyAlignment="0" applyProtection="0"/>
    <xf numFmtId="0" fontId="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238">
    <xf numFmtId="0" fontId="0" fillId="0" borderId="0" xfId="0"/>
    <xf numFmtId="0" fontId="0" fillId="0" borderId="0" xfId="0" applyAlignment="1">
      <alignment horizontal="left"/>
    </xf>
    <xf numFmtId="0" fontId="0" fillId="0" borderId="0" xfId="0" applyAlignment="1">
      <alignment horizontal="right"/>
    </xf>
    <xf numFmtId="0" fontId="13" fillId="0" borderId="0" xfId="0" applyFont="1" applyBorder="1"/>
    <xf numFmtId="0" fontId="13" fillId="0" borderId="7" xfId="0" applyFont="1" applyBorder="1" applyAlignment="1"/>
    <xf numFmtId="0" fontId="14" fillId="0" borderId="9" xfId="0" applyFont="1" applyBorder="1"/>
    <xf numFmtId="0" fontId="15" fillId="2" borderId="10" xfId="1" applyBorder="1" applyAlignment="1">
      <alignment horizontal="right"/>
    </xf>
    <xf numFmtId="0" fontId="16" fillId="3" borderId="8" xfId="2" applyBorder="1" applyAlignment="1">
      <alignment horizontal="right"/>
    </xf>
    <xf numFmtId="0" fontId="13" fillId="0" borderId="6" xfId="0" applyFont="1" applyBorder="1"/>
    <xf numFmtId="0" fontId="17" fillId="2" borderId="10" xfId="1" applyFont="1" applyBorder="1" applyAlignment="1">
      <alignment horizontal="right"/>
    </xf>
    <xf numFmtId="0" fontId="17" fillId="3" borderId="8" xfId="2" applyFont="1" applyBorder="1"/>
    <xf numFmtId="0" fontId="17" fillId="2" borderId="12" xfId="1" applyFont="1" applyBorder="1" applyAlignment="1">
      <alignment horizontal="right"/>
    </xf>
    <xf numFmtId="0" fontId="17" fillId="3" borderId="5" xfId="2" applyFont="1" applyBorder="1"/>
    <xf numFmtId="0" fontId="17" fillId="2" borderId="15" xfId="1" applyFont="1" applyBorder="1" applyAlignment="1">
      <alignment horizontal="right"/>
    </xf>
    <xf numFmtId="0" fontId="17" fillId="3" borderId="14" xfId="2" applyFont="1" applyBorder="1"/>
    <xf numFmtId="164" fontId="18" fillId="0" borderId="7" xfId="0" applyNumberFormat="1" applyFont="1" applyBorder="1" applyAlignment="1">
      <alignment horizontal="center"/>
    </xf>
    <xf numFmtId="165" fontId="18" fillId="0" borderId="0" xfId="0" applyNumberFormat="1" applyFont="1" applyBorder="1" applyAlignment="1">
      <alignment horizontal="center"/>
    </xf>
    <xf numFmtId="165" fontId="18" fillId="8" borderId="0" xfId="0" applyNumberFormat="1" applyFont="1" applyFill="1" applyBorder="1" applyAlignment="1">
      <alignment horizontal="center"/>
    </xf>
    <xf numFmtId="0" fontId="8" fillId="0" borderId="5" xfId="0" applyFont="1" applyBorder="1" applyAlignment="1">
      <alignment horizontal="center"/>
    </xf>
    <xf numFmtId="0" fontId="19" fillId="0" borderId="9" xfId="0" applyFont="1" applyBorder="1"/>
    <xf numFmtId="0" fontId="0" fillId="0" borderId="9" xfId="0" applyBorder="1"/>
    <xf numFmtId="0" fontId="20" fillId="0" borderId="7" xfId="0" applyFont="1" applyBorder="1" applyAlignment="1">
      <alignment horizontal="left"/>
    </xf>
    <xf numFmtId="0" fontId="14" fillId="0" borderId="7" xfId="0" applyFont="1" applyBorder="1" applyAlignment="1">
      <alignment horizontal="right"/>
    </xf>
    <xf numFmtId="0" fontId="22" fillId="5" borderId="7" xfId="3" applyFont="1" applyBorder="1"/>
    <xf numFmtId="0" fontId="22" fillId="5" borderId="8" xfId="3" applyFont="1" applyBorder="1"/>
    <xf numFmtId="0" fontId="19" fillId="0" borderId="6" xfId="0" applyFont="1" applyBorder="1"/>
    <xf numFmtId="0" fontId="0" fillId="0" borderId="6" xfId="0" applyBorder="1"/>
    <xf numFmtId="0" fontId="10" fillId="0" borderId="0" xfId="0" applyFont="1" applyBorder="1" applyAlignment="1">
      <alignment horizontal="center"/>
    </xf>
    <xf numFmtId="0" fontId="0" fillId="0" borderId="0" xfId="0" applyBorder="1" applyAlignment="1">
      <alignment horizontal="right"/>
    </xf>
    <xf numFmtId="164" fontId="5" fillId="9" borderId="6" xfId="4" applyNumberFormat="1" applyFont="1" applyFill="1" applyBorder="1"/>
    <xf numFmtId="164" fontId="5" fillId="9" borderId="11" xfId="4" applyNumberFormat="1" applyFont="1" applyFill="1" applyBorder="1"/>
    <xf numFmtId="0" fontId="0" fillId="10" borderId="6" xfId="0" applyFill="1" applyBorder="1"/>
    <xf numFmtId="0" fontId="0" fillId="10" borderId="11" xfId="0" applyFill="1" applyBorder="1"/>
    <xf numFmtId="9" fontId="21" fillId="5" borderId="0" xfId="3" applyNumberFormat="1" applyBorder="1"/>
    <xf numFmtId="0" fontId="21" fillId="5" borderId="11" xfId="3" applyBorder="1"/>
    <xf numFmtId="2" fontId="21" fillId="5" borderId="0" xfId="3" applyNumberFormat="1" applyBorder="1"/>
    <xf numFmtId="0" fontId="21" fillId="5" borderId="0" xfId="3" applyBorder="1"/>
    <xf numFmtId="0" fontId="0" fillId="9" borderId="0" xfId="0" applyFill="1" applyBorder="1" applyAlignment="1">
      <alignment horizontal="center"/>
    </xf>
    <xf numFmtId="0" fontId="0" fillId="9" borderId="0" xfId="0" applyFill="1" applyBorder="1" applyAlignment="1">
      <alignment horizontal="right"/>
    </xf>
    <xf numFmtId="0" fontId="0" fillId="9" borderId="6" xfId="0" applyFill="1" applyBorder="1"/>
    <xf numFmtId="0" fontId="19" fillId="0" borderId="0" xfId="0" applyFont="1" applyBorder="1"/>
    <xf numFmtId="0" fontId="15" fillId="2" borderId="9" xfId="1" applyBorder="1"/>
    <xf numFmtId="0" fontId="15" fillId="2" borderId="7" xfId="1" applyBorder="1" applyAlignment="1">
      <alignment horizontal="center"/>
    </xf>
    <xf numFmtId="0" fontId="15" fillId="2" borderId="7" xfId="1" applyBorder="1" applyAlignment="1">
      <alignment horizontal="right"/>
    </xf>
    <xf numFmtId="164" fontId="15" fillId="2" borderId="9" xfId="1" applyNumberFormat="1" applyBorder="1"/>
    <xf numFmtId="164" fontId="15" fillId="2" borderId="8" xfId="1" applyNumberFormat="1" applyBorder="1"/>
    <xf numFmtId="0" fontId="15" fillId="2" borderId="8" xfId="1" applyNumberFormat="1" applyBorder="1"/>
    <xf numFmtId="168" fontId="15" fillId="2" borderId="7" xfId="1" applyNumberFormat="1" applyBorder="1"/>
    <xf numFmtId="0" fontId="15" fillId="2" borderId="8" xfId="1" applyBorder="1"/>
    <xf numFmtId="0" fontId="11" fillId="0" borderId="6" xfId="0" applyFont="1" applyBorder="1"/>
    <xf numFmtId="0" fontId="18" fillId="0" borderId="0" xfId="0" applyFont="1" applyBorder="1"/>
    <xf numFmtId="164" fontId="11" fillId="0" borderId="0" xfId="0" applyNumberFormat="1" applyFont="1" applyBorder="1" applyAlignment="1">
      <alignment horizontal="center"/>
    </xf>
    <xf numFmtId="0" fontId="16" fillId="3" borderId="3" xfId="2" applyBorder="1" applyAlignment="1">
      <alignment horizontal="right"/>
    </xf>
    <xf numFmtId="0" fontId="16" fillId="3" borderId="4" xfId="2" applyBorder="1" applyAlignment="1">
      <alignment horizontal="center"/>
    </xf>
    <xf numFmtId="0" fontId="16" fillId="3" borderId="4" xfId="2" applyBorder="1" applyAlignment="1">
      <alignment horizontal="right"/>
    </xf>
    <xf numFmtId="0" fontId="16" fillId="3" borderId="3" xfId="2" applyBorder="1"/>
    <xf numFmtId="164" fontId="16" fillId="3" borderId="5" xfId="2" applyNumberFormat="1" applyBorder="1"/>
    <xf numFmtId="0" fontId="16" fillId="3" borderId="5" xfId="2" applyNumberFormat="1" applyBorder="1"/>
    <xf numFmtId="167" fontId="16" fillId="3" borderId="4" xfId="2" applyNumberFormat="1" applyBorder="1"/>
    <xf numFmtId="0" fontId="16" fillId="3" borderId="5" xfId="2" applyBorder="1"/>
    <xf numFmtId="0" fontId="0" fillId="11" borderId="6" xfId="0" applyFont="1" applyFill="1" applyBorder="1" applyAlignment="1">
      <alignment horizontal="left"/>
    </xf>
    <xf numFmtId="0" fontId="0" fillId="11" borderId="0" xfId="0" applyFont="1" applyFill="1" applyBorder="1" applyAlignment="1">
      <alignment horizontal="center"/>
    </xf>
    <xf numFmtId="0" fontId="0" fillId="11" borderId="0" xfId="0" applyFont="1" applyFill="1" applyBorder="1" applyAlignment="1">
      <alignment horizontal="right"/>
    </xf>
    <xf numFmtId="0" fontId="0" fillId="11" borderId="6" xfId="0" applyFont="1" applyFill="1" applyBorder="1"/>
    <xf numFmtId="9" fontId="0" fillId="11" borderId="11" xfId="6" applyFont="1" applyFill="1" applyBorder="1"/>
    <xf numFmtId="0" fontId="0" fillId="11" borderId="0" xfId="0" applyFont="1" applyFill="1" applyBorder="1"/>
    <xf numFmtId="0" fontId="0" fillId="11" borderId="11" xfId="0" applyFont="1" applyFill="1" applyBorder="1"/>
    <xf numFmtId="6" fontId="0" fillId="11" borderId="13" xfId="0" applyNumberFormat="1" applyFont="1" applyFill="1" applyBorder="1"/>
    <xf numFmtId="0" fontId="0" fillId="11" borderId="2" xfId="0" applyFont="1" applyFill="1" applyBorder="1" applyAlignment="1">
      <alignment horizontal="left"/>
    </xf>
    <xf numFmtId="0" fontId="0" fillId="11" borderId="2" xfId="0" applyFont="1" applyFill="1" applyBorder="1" applyAlignment="1">
      <alignment horizontal="right"/>
    </xf>
    <xf numFmtId="0" fontId="0" fillId="11" borderId="2" xfId="0" applyFont="1" applyFill="1" applyBorder="1"/>
    <xf numFmtId="0" fontId="0" fillId="11" borderId="14" xfId="0" applyFont="1" applyFill="1" applyBorder="1"/>
    <xf numFmtId="0" fontId="18" fillId="0" borderId="6" xfId="0" applyFont="1" applyBorder="1"/>
    <xf numFmtId="0" fontId="18" fillId="0" borderId="13" xfId="0" applyFont="1" applyBorder="1"/>
    <xf numFmtId="0" fontId="26" fillId="0" borderId="0" xfId="0" applyFont="1" applyBorder="1" applyAlignment="1">
      <alignment horizontal="center"/>
    </xf>
    <xf numFmtId="0" fontId="26" fillId="0" borderId="9" xfId="0" applyFont="1" applyBorder="1" applyAlignment="1">
      <alignment horizontal="center"/>
    </xf>
    <xf numFmtId="9" fontId="18" fillId="0" borderId="0" xfId="0" applyNumberFormat="1" applyFont="1" applyBorder="1" applyAlignment="1">
      <alignment horizontal="center"/>
    </xf>
    <xf numFmtId="164" fontId="18" fillId="0" borderId="0" xfId="0" applyNumberFormat="1" applyFont="1" applyBorder="1" applyAlignment="1">
      <alignment horizontal="center"/>
    </xf>
    <xf numFmtId="164" fontId="18" fillId="0" borderId="0" xfId="0" applyNumberFormat="1" applyFont="1" applyFill="1" applyBorder="1" applyAlignment="1">
      <alignment horizontal="center"/>
    </xf>
    <xf numFmtId="5" fontId="18" fillId="0" borderId="0" xfId="0" applyNumberFormat="1" applyFont="1" applyBorder="1" applyAlignment="1">
      <alignment horizontal="center"/>
    </xf>
    <xf numFmtId="164" fontId="18" fillId="8" borderId="0" xfId="0" applyNumberFormat="1" applyFont="1" applyFill="1" applyBorder="1" applyAlignment="1">
      <alignment horizontal="center"/>
    </xf>
    <xf numFmtId="166" fontId="18" fillId="0" borderId="0" xfId="0" applyNumberFormat="1" applyFont="1" applyBorder="1" applyAlignment="1">
      <alignment horizontal="center"/>
    </xf>
    <xf numFmtId="166" fontId="18" fillId="8" borderId="0" xfId="0" applyNumberFormat="1" applyFont="1" applyFill="1" applyBorder="1" applyAlignment="1">
      <alignment horizontal="center"/>
    </xf>
    <xf numFmtId="10" fontId="18" fillId="0" borderId="0" xfId="0" applyNumberFormat="1" applyFont="1" applyBorder="1" applyAlignment="1">
      <alignment horizontal="center"/>
    </xf>
    <xf numFmtId="0" fontId="0" fillId="0" borderId="0" xfId="0" applyBorder="1"/>
    <xf numFmtId="0" fontId="28" fillId="0" borderId="0" xfId="0" applyFont="1" applyBorder="1" applyAlignment="1">
      <alignment horizontal="center"/>
    </xf>
    <xf numFmtId="1" fontId="13" fillId="0" borderId="23" xfId="0" applyNumberFormat="1" applyFont="1" applyBorder="1" applyAlignment="1">
      <alignment horizontal="center"/>
    </xf>
    <xf numFmtId="0" fontId="13" fillId="0" borderId="0" xfId="0" applyFont="1" applyBorder="1" applyAlignment="1">
      <alignment horizontal="center"/>
    </xf>
    <xf numFmtId="0" fontId="13" fillId="0" borderId="24" xfId="0" applyFont="1" applyBorder="1"/>
    <xf numFmtId="0" fontId="13" fillId="0" borderId="23" xfId="0" applyFont="1" applyBorder="1" applyAlignment="1">
      <alignment horizontal="left"/>
    </xf>
    <xf numFmtId="0" fontId="13" fillId="0" borderId="25" xfId="0" applyFont="1" applyBorder="1"/>
    <xf numFmtId="164" fontId="18" fillId="0" borderId="26" xfId="0" applyNumberFormat="1" applyFont="1" applyBorder="1" applyAlignment="1">
      <alignment horizontal="center"/>
    </xf>
    <xf numFmtId="0" fontId="18" fillId="0" borderId="25" xfId="0" applyFont="1" applyBorder="1"/>
    <xf numFmtId="0" fontId="13" fillId="0" borderId="23" xfId="0" applyFont="1" applyBorder="1"/>
    <xf numFmtId="167" fontId="13" fillId="8" borderId="23" xfId="0" applyNumberFormat="1" applyFont="1" applyFill="1" applyBorder="1" applyAlignment="1">
      <alignment horizontal="center"/>
    </xf>
    <xf numFmtId="14" fontId="13" fillId="0" borderId="25" xfId="0" applyNumberFormat="1" applyFont="1" applyBorder="1"/>
    <xf numFmtId="2" fontId="13" fillId="0" borderId="0" xfId="0" applyNumberFormat="1" applyFont="1" applyBorder="1" applyAlignment="1">
      <alignment horizontal="center"/>
    </xf>
    <xf numFmtId="0" fontId="13" fillId="0" borderId="0" xfId="0" applyFont="1" applyBorder="1" applyAlignment="1"/>
    <xf numFmtId="164" fontId="13" fillId="0" borderId="0" xfId="0" applyNumberFormat="1" applyFont="1" applyBorder="1" applyAlignment="1">
      <alignment horizontal="right"/>
    </xf>
    <xf numFmtId="164" fontId="13" fillId="0" borderId="24" xfId="0" applyNumberFormat="1" applyFont="1" applyBorder="1" applyAlignment="1">
      <alignment horizontal="right"/>
    </xf>
    <xf numFmtId="0" fontId="13" fillId="0" borderId="23" xfId="0" applyFont="1" applyBorder="1" applyAlignment="1">
      <alignment horizontal="center"/>
    </xf>
    <xf numFmtId="6" fontId="13" fillId="0" borderId="0" xfId="0" applyNumberFormat="1" applyFont="1" applyBorder="1" applyAlignment="1">
      <alignment horizontal="center"/>
    </xf>
    <xf numFmtId="164" fontId="13" fillId="0" borderId="25" xfId="0" applyNumberFormat="1" applyFont="1" applyBorder="1" applyAlignment="1">
      <alignment horizontal="right"/>
    </xf>
    <xf numFmtId="0" fontId="19" fillId="0" borderId="0" xfId="0" applyFont="1" applyFill="1" applyBorder="1"/>
    <xf numFmtId="0" fontId="11" fillId="0" borderId="23" xfId="0" applyFont="1" applyBorder="1"/>
    <xf numFmtId="164" fontId="13" fillId="0" borderId="0" xfId="0" applyNumberFormat="1" applyFont="1" applyFill="1" applyBorder="1" applyAlignment="1">
      <alignment horizontal="right"/>
    </xf>
    <xf numFmtId="0" fontId="19" fillId="0" borderId="0" xfId="0" applyFont="1" applyBorder="1" applyAlignment="1">
      <alignment horizontal="left" indent="1"/>
    </xf>
    <xf numFmtId="6" fontId="8" fillId="0" borderId="25" xfId="0" applyNumberFormat="1" applyFont="1" applyBorder="1" applyAlignment="1">
      <alignment horizontal="center"/>
    </xf>
    <xf numFmtId="0" fontId="18" fillId="0" borderId="25" xfId="0" applyFont="1" applyBorder="1" applyAlignment="1">
      <alignment horizontal="center"/>
    </xf>
    <xf numFmtId="0" fontId="11" fillId="0" borderId="0" xfId="0" applyFont="1" applyBorder="1"/>
    <xf numFmtId="164" fontId="11" fillId="0" borderId="25" xfId="0" applyNumberFormat="1" applyFont="1" applyBorder="1" applyAlignment="1">
      <alignment horizontal="center"/>
    </xf>
    <xf numFmtId="9" fontId="11" fillId="0" borderId="25" xfId="0" applyNumberFormat="1" applyFont="1" applyBorder="1" applyAlignment="1">
      <alignment horizontal="center"/>
    </xf>
    <xf numFmtId="0" fontId="18" fillId="0" borderId="23" xfId="0" applyFont="1" applyBorder="1"/>
    <xf numFmtId="6" fontId="18" fillId="0" borderId="0" xfId="0" applyNumberFormat="1" applyFont="1" applyBorder="1" applyAlignment="1">
      <alignment horizontal="center"/>
    </xf>
    <xf numFmtId="164" fontId="18" fillId="0" borderId="25" xfId="0" applyNumberFormat="1" applyFont="1" applyBorder="1" applyAlignment="1">
      <alignment horizontal="center"/>
    </xf>
    <xf numFmtId="166" fontId="27" fillId="0" borderId="25" xfId="0" applyNumberFormat="1" applyFont="1" applyBorder="1" applyAlignment="1">
      <alignment horizontal="center"/>
    </xf>
    <xf numFmtId="0" fontId="8" fillId="0" borderId="0" xfId="0" applyFont="1" applyBorder="1"/>
    <xf numFmtId="168" fontId="11" fillId="0" borderId="0" xfId="6" applyNumberFormat="1" applyFont="1" applyBorder="1" applyAlignment="1">
      <alignment horizontal="center"/>
    </xf>
    <xf numFmtId="164" fontId="11" fillId="0" borderId="25" xfId="0" applyNumberFormat="1" applyFont="1" applyBorder="1"/>
    <xf numFmtId="0" fontId="8" fillId="0" borderId="0" xfId="0" applyFont="1" applyBorder="1" applyAlignment="1">
      <alignment horizontal="center"/>
    </xf>
    <xf numFmtId="0" fontId="8" fillId="0" borderId="25" xfId="0" applyFont="1" applyBorder="1"/>
    <xf numFmtId="5" fontId="13" fillId="0" borderId="0" xfId="0" applyNumberFormat="1" applyFont="1" applyBorder="1" applyAlignment="1">
      <alignment horizontal="center"/>
    </xf>
    <xf numFmtId="0" fontId="6" fillId="0" borderId="0" xfId="0" applyFont="1" applyFill="1"/>
    <xf numFmtId="0" fontId="6" fillId="0" borderId="0" xfId="0" applyFont="1" applyFill="1" applyAlignment="1">
      <alignment horizontal="left"/>
    </xf>
    <xf numFmtId="0" fontId="6" fillId="0" borderId="0" xfId="0" applyFont="1" applyFill="1" applyAlignment="1">
      <alignment horizontal="right"/>
    </xf>
    <xf numFmtId="0" fontId="6" fillId="12" borderId="16" xfId="0" applyFont="1" applyFill="1" applyBorder="1"/>
    <xf numFmtId="0" fontId="6" fillId="12" borderId="17" xfId="0" applyFont="1" applyFill="1" applyBorder="1"/>
    <xf numFmtId="0" fontId="6" fillId="12" borderId="18" xfId="0" applyFont="1" applyFill="1" applyBorder="1"/>
    <xf numFmtId="0" fontId="11" fillId="12" borderId="21" xfId="0" applyFont="1" applyFill="1" applyBorder="1" applyAlignment="1">
      <alignment horizontal="center"/>
    </xf>
    <xf numFmtId="0" fontId="11" fillId="12" borderId="4" xfId="0" applyFont="1" applyFill="1" applyBorder="1" applyAlignment="1">
      <alignment horizontal="center"/>
    </xf>
    <xf numFmtId="0" fontId="11" fillId="12" borderId="26" xfId="0" applyFont="1" applyFill="1" applyBorder="1" applyAlignment="1">
      <alignment horizontal="center"/>
    </xf>
    <xf numFmtId="0" fontId="11" fillId="12" borderId="7" xfId="0" applyFont="1" applyFill="1" applyBorder="1" applyAlignment="1">
      <alignment horizontal="center"/>
    </xf>
    <xf numFmtId="0" fontId="18" fillId="12" borderId="24" xfId="0" applyFont="1" applyFill="1" applyBorder="1"/>
    <xf numFmtId="0" fontId="11" fillId="12" borderId="19" xfId="0" applyFont="1" applyFill="1" applyBorder="1" applyAlignment="1">
      <alignment horizontal="center"/>
    </xf>
    <xf numFmtId="0" fontId="11" fillId="12" borderId="2" xfId="0" applyFont="1" applyFill="1" applyBorder="1" applyAlignment="1">
      <alignment horizontal="center"/>
    </xf>
    <xf numFmtId="0" fontId="18" fillId="12" borderId="2" xfId="0" applyFont="1" applyFill="1" applyBorder="1"/>
    <xf numFmtId="0" fontId="18" fillId="12" borderId="20" xfId="0" applyFont="1" applyFill="1" applyBorder="1"/>
    <xf numFmtId="0" fontId="11" fillId="12" borderId="7" xfId="0" applyFont="1" applyFill="1" applyBorder="1" applyAlignment="1">
      <alignment horizontal="left"/>
    </xf>
    <xf numFmtId="0" fontId="11" fillId="12" borderId="7" xfId="0" applyFont="1" applyFill="1" applyBorder="1" applyAlignment="1"/>
    <xf numFmtId="0" fontId="11" fillId="12" borderId="2" xfId="0" applyFont="1" applyFill="1" applyBorder="1"/>
    <xf numFmtId="0" fontId="11" fillId="12" borderId="2" xfId="0" applyFont="1" applyFill="1" applyBorder="1" applyAlignment="1"/>
    <xf numFmtId="0" fontId="11" fillId="12" borderId="20" xfId="0" applyFont="1" applyFill="1" applyBorder="1" applyAlignment="1">
      <alignment horizontal="center"/>
    </xf>
    <xf numFmtId="0" fontId="11" fillId="12" borderId="21" xfId="0" applyFont="1" applyFill="1" applyBorder="1"/>
    <xf numFmtId="0" fontId="18" fillId="12" borderId="4" xfId="0" applyFont="1" applyFill="1" applyBorder="1"/>
    <xf numFmtId="0" fontId="11" fillId="12" borderId="4" xfId="0" applyFont="1" applyFill="1" applyBorder="1"/>
    <xf numFmtId="0" fontId="18" fillId="12" borderId="22" xfId="0" applyFont="1" applyFill="1" applyBorder="1"/>
    <xf numFmtId="0" fontId="18" fillId="0" borderId="23" xfId="0" applyFont="1" applyFill="1" applyBorder="1"/>
    <xf numFmtId="0" fontId="7" fillId="0" borderId="0" xfId="0" applyFont="1" applyFill="1" applyBorder="1" applyAlignment="1"/>
    <xf numFmtId="0" fontId="8" fillId="0" borderId="0" xfId="0" applyFont="1" applyFill="1" applyBorder="1" applyAlignment="1">
      <alignment horizontal="right"/>
    </xf>
    <xf numFmtId="14" fontId="9" fillId="0" borderId="25" xfId="0" applyNumberFormat="1" applyFont="1" applyFill="1" applyBorder="1" applyAlignment="1"/>
    <xf numFmtId="0" fontId="0" fillId="0" borderId="0" xfId="0" applyBorder="1" applyAlignment="1">
      <alignment horizontal="left"/>
    </xf>
    <xf numFmtId="0" fontId="0" fillId="0" borderId="25" xfId="0" applyBorder="1"/>
    <xf numFmtId="0" fontId="0" fillId="0" borderId="23" xfId="0" applyBorder="1"/>
    <xf numFmtId="0" fontId="14" fillId="0" borderId="0" xfId="0" applyFont="1" applyBorder="1"/>
    <xf numFmtId="0" fontId="11" fillId="0" borderId="25" xfId="0" applyFont="1" applyBorder="1" applyAlignment="1"/>
    <xf numFmtId="0" fontId="10" fillId="0" borderId="0" xfId="0" applyFont="1" applyBorder="1"/>
    <xf numFmtId="0" fontId="0" fillId="12" borderId="27" xfId="0" applyFill="1" applyBorder="1"/>
    <xf numFmtId="0" fontId="0" fillId="12" borderId="28" xfId="0" applyFill="1" applyBorder="1"/>
    <xf numFmtId="0" fontId="0" fillId="12" borderId="28" xfId="0" applyFill="1" applyBorder="1" applyAlignment="1">
      <alignment horizontal="left"/>
    </xf>
    <xf numFmtId="0" fontId="0" fillId="12" borderId="28" xfId="0" applyFill="1" applyBorder="1" applyAlignment="1">
      <alignment horizontal="right"/>
    </xf>
    <xf numFmtId="0" fontId="0" fillId="12" borderId="29" xfId="0" applyFill="1" applyBorder="1"/>
    <xf numFmtId="0" fontId="0" fillId="0" borderId="8" xfId="0" applyBorder="1" applyAlignment="1">
      <alignment horizontal="left"/>
    </xf>
    <xf numFmtId="0" fontId="14" fillId="7" borderId="9" xfId="0" applyFont="1" applyFill="1" applyBorder="1"/>
    <xf numFmtId="0" fontId="0" fillId="7" borderId="7" xfId="0" applyFill="1" applyBorder="1"/>
    <xf numFmtId="0" fontId="0" fillId="7" borderId="8" xfId="0" applyFill="1" applyBorder="1"/>
    <xf numFmtId="0" fontId="10" fillId="7" borderId="6" xfId="0" applyFont="1" applyFill="1" applyBorder="1"/>
    <xf numFmtId="0" fontId="0" fillId="7" borderId="0" xfId="0" applyFill="1" applyBorder="1" applyAlignment="1">
      <alignment vertical="center" wrapText="1"/>
    </xf>
    <xf numFmtId="0" fontId="0" fillId="7" borderId="11" xfId="0" applyFill="1" applyBorder="1" applyAlignment="1">
      <alignment vertical="center" wrapText="1"/>
    </xf>
    <xf numFmtId="0" fontId="0" fillId="7" borderId="0" xfId="0" applyFill="1" applyBorder="1"/>
    <xf numFmtId="0" fontId="0" fillId="7" borderId="11" xfId="0" applyFill="1" applyBorder="1"/>
    <xf numFmtId="0" fontId="0" fillId="0" borderId="0" xfId="0" applyFill="1" applyBorder="1" applyAlignment="1"/>
    <xf numFmtId="0" fontId="0" fillId="0" borderId="30" xfId="0" applyFill="1" applyBorder="1" applyAlignment="1"/>
    <xf numFmtId="0" fontId="11" fillId="7" borderId="6" xfId="0" applyFont="1" applyFill="1" applyBorder="1" applyAlignment="1"/>
    <xf numFmtId="0" fontId="11" fillId="0" borderId="7" xfId="0" applyFont="1" applyFill="1" applyBorder="1" applyAlignment="1"/>
    <xf numFmtId="0" fontId="0" fillId="0" borderId="7" xfId="0" applyFill="1" applyBorder="1"/>
    <xf numFmtId="0" fontId="0" fillId="7" borderId="4" xfId="0" applyFill="1" applyBorder="1"/>
    <xf numFmtId="0" fontId="14" fillId="7" borderId="4" xfId="0" applyFont="1" applyFill="1" applyBorder="1"/>
    <xf numFmtId="0" fontId="0" fillId="7" borderId="5" xfId="0" applyFill="1" applyBorder="1"/>
    <xf numFmtId="0" fontId="13" fillId="0" borderId="0" xfId="0" applyFont="1" applyAlignment="1">
      <alignment horizontal="center"/>
    </xf>
    <xf numFmtId="6" fontId="13" fillId="0" borderId="0" xfId="0" applyNumberFormat="1" applyFont="1" applyAlignment="1">
      <alignment horizontal="center"/>
    </xf>
    <xf numFmtId="0" fontId="13" fillId="0" borderId="0" xfId="0" applyFont="1"/>
    <xf numFmtId="0" fontId="19" fillId="0" borderId="0" xfId="0" applyFont="1"/>
    <xf numFmtId="164" fontId="13" fillId="0" borderId="0" xfId="0" applyNumberFormat="1" applyFont="1" applyAlignment="1">
      <alignment horizontal="center"/>
    </xf>
    <xf numFmtId="0" fontId="13" fillId="0" borderId="7" xfId="0" applyFont="1" applyBorder="1" applyAlignment="1">
      <alignment horizontal="center"/>
    </xf>
    <xf numFmtId="3" fontId="13" fillId="0" borderId="0" xfId="0" applyNumberFormat="1" applyFont="1" applyAlignment="1">
      <alignment horizontal="center"/>
    </xf>
    <xf numFmtId="0" fontId="0" fillId="0" borderId="0" xfId="0" applyAlignment="1">
      <alignment horizontal="center"/>
    </xf>
    <xf numFmtId="0" fontId="8" fillId="0" borderId="14" xfId="0" applyFont="1" applyBorder="1" applyAlignment="1">
      <alignment horizontal="center"/>
    </xf>
    <xf numFmtId="0" fontId="7" fillId="0" borderId="23" xfId="0" applyFont="1" applyFill="1" applyBorder="1" applyAlignment="1"/>
    <xf numFmtId="0" fontId="0" fillId="0" borderId="0" xfId="0" applyAlignment="1">
      <alignment horizontal="center" shrinkToFit="1"/>
    </xf>
    <xf numFmtId="16" fontId="0" fillId="0" borderId="0" xfId="0" applyNumberFormat="1"/>
    <xf numFmtId="164" fontId="23" fillId="0" borderId="0" xfId="5" applyNumberFormat="1" applyFont="1" applyBorder="1" applyAlignment="1">
      <alignment horizontal="right"/>
    </xf>
    <xf numFmtId="0" fontId="0" fillId="7" borderId="6" xfId="0" applyFill="1" applyBorder="1" applyAlignment="1">
      <alignment horizontal="left" vertical="center" wrapText="1"/>
    </xf>
    <xf numFmtId="0" fontId="0" fillId="7" borderId="0" xfId="0" applyFill="1" applyBorder="1" applyAlignment="1">
      <alignment horizontal="left" vertical="center" wrapText="1"/>
    </xf>
    <xf numFmtId="0" fontId="0" fillId="7" borderId="11" xfId="0" applyFill="1" applyBorder="1" applyAlignment="1">
      <alignment horizontal="left" vertical="center" wrapText="1"/>
    </xf>
    <xf numFmtId="0" fontId="10" fillId="0" borderId="3" xfId="0" applyFont="1" applyBorder="1" applyAlignment="1">
      <alignment horizontal="center"/>
    </xf>
    <xf numFmtId="0" fontId="10" fillId="0" borderId="5" xfId="0" applyFont="1" applyBorder="1" applyAlignment="1">
      <alignment horizontal="center"/>
    </xf>
    <xf numFmtId="0" fontId="11" fillId="0" borderId="19" xfId="0" applyFont="1" applyBorder="1" applyAlignment="1">
      <alignment horizontal="center"/>
    </xf>
    <xf numFmtId="0" fontId="11" fillId="0" borderId="2" xfId="0" applyFont="1" applyBorder="1" applyAlignment="1">
      <alignment horizontal="center"/>
    </xf>
    <xf numFmtId="0" fontId="11" fillId="0" borderId="20" xfId="0" applyFont="1" applyBorder="1" applyAlignment="1">
      <alignment horizontal="center"/>
    </xf>
    <xf numFmtId="0" fontId="11" fillId="12" borderId="4" xfId="0" applyFont="1" applyFill="1" applyBorder="1" applyAlignment="1">
      <alignment horizontal="center"/>
    </xf>
    <xf numFmtId="0" fontId="11" fillId="12" borderId="22" xfId="0" applyFont="1" applyFill="1" applyBorder="1" applyAlignment="1">
      <alignment horizontal="center"/>
    </xf>
    <xf numFmtId="0" fontId="0" fillId="0" borderId="3" xfId="0" applyBorder="1" applyAlignment="1">
      <alignment horizontal="center" shrinkToFit="1"/>
    </xf>
    <xf numFmtId="0" fontId="0" fillId="0" borderId="5" xfId="0" applyBorder="1" applyAlignment="1">
      <alignment horizontal="center" shrinkToFit="1"/>
    </xf>
    <xf numFmtId="0" fontId="13" fillId="0" borderId="7" xfId="0" applyFont="1" applyBorder="1" applyAlignment="1">
      <alignment horizontal="center"/>
    </xf>
    <xf numFmtId="0" fontId="11" fillId="12" borderId="7" xfId="0" applyFont="1" applyFill="1" applyBorder="1" applyAlignment="1">
      <alignment horizontal="center"/>
    </xf>
    <xf numFmtId="0" fontId="18" fillId="12" borderId="7" xfId="0" applyFont="1" applyFill="1" applyBorder="1"/>
    <xf numFmtId="0" fontId="18" fillId="12" borderId="2" xfId="0" applyFont="1" applyFill="1" applyBorder="1"/>
    <xf numFmtId="164" fontId="18" fillId="8" borderId="7" xfId="0" applyNumberFormat="1" applyFont="1" applyFill="1" applyBorder="1" applyAlignment="1">
      <alignment horizontal="center"/>
    </xf>
    <xf numFmtId="0" fontId="11" fillId="12" borderId="26" xfId="0" applyFont="1" applyFill="1" applyBorder="1" applyAlignment="1">
      <alignment horizontal="left"/>
    </xf>
    <xf numFmtId="0" fontId="11" fillId="12" borderId="7" xfId="0" applyFont="1" applyFill="1" applyBorder="1" applyAlignment="1">
      <alignment horizontal="left"/>
    </xf>
    <xf numFmtId="0" fontId="11" fillId="12" borderId="26" xfId="0" applyFont="1" applyFill="1" applyBorder="1" applyAlignment="1">
      <alignment horizontal="center"/>
    </xf>
    <xf numFmtId="0" fontId="11" fillId="12" borderId="24" xfId="0" applyFont="1" applyFill="1" applyBorder="1" applyAlignment="1">
      <alignment horizontal="center"/>
    </xf>
    <xf numFmtId="0" fontId="14" fillId="7" borderId="3" xfId="0" applyFont="1" applyFill="1" applyBorder="1" applyAlignment="1">
      <alignment horizontal="left"/>
    </xf>
    <xf numFmtId="0" fontId="14" fillId="7" borderId="4" xfId="0" applyFont="1" applyFill="1" applyBorder="1" applyAlignment="1">
      <alignment horizontal="left"/>
    </xf>
    <xf numFmtId="0" fontId="9" fillId="0" borderId="23" xfId="0" applyFont="1" applyBorder="1" applyAlignment="1">
      <alignment horizontal="center"/>
    </xf>
    <xf numFmtId="0" fontId="9" fillId="0" borderId="0" xfId="0" applyFont="1" applyBorder="1" applyAlignment="1">
      <alignment horizontal="center"/>
    </xf>
    <xf numFmtId="0" fontId="14" fillId="9" borderId="9" xfId="0" applyFont="1" applyFill="1" applyBorder="1" applyAlignment="1">
      <alignment horizontal="center"/>
    </xf>
    <xf numFmtId="0" fontId="14" fillId="9" borderId="8" xfId="0" applyFont="1" applyFill="1" applyBorder="1" applyAlignment="1">
      <alignment horizontal="center"/>
    </xf>
    <xf numFmtId="0" fontId="14" fillId="10" borderId="9" xfId="0" applyFont="1" applyFill="1" applyBorder="1" applyAlignment="1">
      <alignment horizontal="center"/>
    </xf>
    <xf numFmtId="0" fontId="14" fillId="10" borderId="8" xfId="0" applyFont="1" applyFill="1" applyBorder="1" applyAlignment="1">
      <alignment horizontal="center"/>
    </xf>
    <xf numFmtId="0" fontId="24" fillId="11" borderId="13" xfId="0" applyFont="1" applyFill="1" applyBorder="1" applyAlignment="1">
      <alignment horizontal="center"/>
    </xf>
    <xf numFmtId="0" fontId="24" fillId="11" borderId="14" xfId="0" applyFont="1" applyFill="1" applyBorder="1" applyAlignment="1">
      <alignment horizontal="center"/>
    </xf>
    <xf numFmtId="0" fontId="28" fillId="12" borderId="27" xfId="0" applyFont="1" applyFill="1" applyBorder="1" applyAlignment="1">
      <alignment horizontal="center"/>
    </xf>
    <xf numFmtId="0" fontId="28" fillId="12" borderId="28" xfId="0" applyFont="1" applyFill="1" applyBorder="1" applyAlignment="1">
      <alignment horizontal="center"/>
    </xf>
    <xf numFmtId="0" fontId="28" fillId="12" borderId="29" xfId="0" applyFont="1" applyFill="1" applyBorder="1" applyAlignment="1">
      <alignment horizontal="center"/>
    </xf>
    <xf numFmtId="0" fontId="11" fillId="12" borderId="21" xfId="0" applyFont="1" applyFill="1" applyBorder="1" applyAlignment="1">
      <alignment horizontal="center"/>
    </xf>
    <xf numFmtId="0" fontId="37" fillId="0" borderId="26" xfId="1" applyFont="1" applyFill="1" applyBorder="1" applyAlignment="1">
      <alignment horizontal="center" vertical="center" wrapText="1"/>
    </xf>
    <xf numFmtId="0" fontId="37" fillId="0" borderId="7" xfId="1" applyFont="1" applyFill="1" applyBorder="1" applyAlignment="1">
      <alignment horizontal="center" vertical="center" wrapText="1"/>
    </xf>
    <xf numFmtId="0" fontId="37" fillId="0" borderId="24" xfId="1" applyFont="1" applyFill="1" applyBorder="1" applyAlignment="1">
      <alignment horizontal="center" vertical="center" wrapText="1"/>
    </xf>
    <xf numFmtId="0" fontId="37" fillId="0" borderId="23" xfId="1" applyFont="1" applyFill="1" applyBorder="1" applyAlignment="1">
      <alignment horizontal="center" vertical="center" wrapText="1"/>
    </xf>
    <xf numFmtId="0" fontId="37" fillId="0" borderId="0" xfId="1" applyFont="1" applyFill="1" applyBorder="1" applyAlignment="1">
      <alignment horizontal="center" vertical="center" wrapText="1"/>
    </xf>
    <xf numFmtId="0" fontId="37" fillId="0" borderId="25" xfId="1" applyFont="1" applyFill="1" applyBorder="1" applyAlignment="1">
      <alignment horizontal="center" vertical="center" wrapText="1"/>
    </xf>
    <xf numFmtId="0" fontId="28" fillId="0" borderId="26" xfId="0" applyFont="1" applyBorder="1" applyAlignment="1">
      <alignment horizontal="center"/>
    </xf>
    <xf numFmtId="0" fontId="28" fillId="0" borderId="7" xfId="0" applyFont="1" applyBorder="1" applyAlignment="1">
      <alignment horizontal="center"/>
    </xf>
    <xf numFmtId="0" fontId="28" fillId="0" borderId="24" xfId="0" applyFont="1" applyBorder="1" applyAlignment="1">
      <alignment horizontal="center"/>
    </xf>
    <xf numFmtId="0" fontId="28" fillId="0" borderId="23" xfId="0" applyFont="1" applyBorder="1" applyAlignment="1">
      <alignment horizontal="center"/>
    </xf>
    <xf numFmtId="0" fontId="28" fillId="0" borderId="0" xfId="0" applyFont="1" applyBorder="1" applyAlignment="1">
      <alignment horizontal="center"/>
    </xf>
    <xf numFmtId="0" fontId="28" fillId="0" borderId="25" xfId="0" applyFont="1" applyBorder="1" applyAlignment="1">
      <alignment horizontal="center"/>
    </xf>
  </cellXfs>
  <cellStyles count="196">
    <cellStyle name="20% - Accent5 2" xfId="3" xr:uid="{00000000-0005-0000-0000-000000000000}"/>
    <cellStyle name="40% - Accent5 2" xfId="7" xr:uid="{00000000-0005-0000-0000-000001000000}"/>
    <cellStyle name="Bad" xfId="2" builtinId="27"/>
    <cellStyle name="Bad 2" xfId="8" xr:uid="{00000000-0005-0000-0000-000003000000}"/>
    <cellStyle name="Currency 2" xfId="9" xr:uid="{00000000-0005-0000-0000-000004000000}"/>
    <cellStyle name="Currency 3" xfId="4" xr:uid="{00000000-0005-0000-0000-000005000000}"/>
    <cellStyle name="Currency 4" xfId="10" xr:uid="{00000000-0005-0000-0000-000006000000}"/>
    <cellStyle name="Currency 4 2" xfId="11" xr:uid="{00000000-0005-0000-0000-000007000000}"/>
    <cellStyle name="Currency 4 2 2" xfId="12" xr:uid="{00000000-0005-0000-0000-000008000000}"/>
    <cellStyle name="Currency 4 2 3" xfId="13" xr:uid="{00000000-0005-0000-0000-000009000000}"/>
    <cellStyle name="Currency 4 2 4" xfId="14" xr:uid="{00000000-0005-0000-0000-00000A000000}"/>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Good" xfId="1" builtinId="26"/>
    <cellStyle name="Good 2" xfId="15" xr:uid="{00000000-0005-0000-0000-00005C000000}"/>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Normal" xfId="0" builtinId="0"/>
    <cellStyle name="Normal 2" xfId="16" xr:uid="{00000000-0005-0000-0000-0000AE000000}"/>
    <cellStyle name="Normal 2 2" xfId="17" xr:uid="{00000000-0005-0000-0000-0000AF000000}"/>
    <cellStyle name="Normal 2 2 2" xfId="18" xr:uid="{00000000-0005-0000-0000-0000B0000000}"/>
    <cellStyle name="Normal 2 2 3" xfId="19" xr:uid="{00000000-0005-0000-0000-0000B1000000}"/>
    <cellStyle name="Normal 2 2 4" xfId="5" xr:uid="{00000000-0005-0000-0000-0000B2000000}"/>
    <cellStyle name="Normal 2 3" xfId="20" xr:uid="{00000000-0005-0000-0000-0000B3000000}"/>
    <cellStyle name="Normal 2 3 2" xfId="21" xr:uid="{00000000-0005-0000-0000-0000B4000000}"/>
    <cellStyle name="Normal 2 3 2 2" xfId="22" xr:uid="{00000000-0005-0000-0000-0000B5000000}"/>
    <cellStyle name="Normal 2 3 2 3" xfId="23" xr:uid="{00000000-0005-0000-0000-0000B6000000}"/>
    <cellStyle name="Normal 2 3 2 4" xfId="24" xr:uid="{00000000-0005-0000-0000-0000B7000000}"/>
    <cellStyle name="Normal 3" xfId="25" xr:uid="{00000000-0005-0000-0000-0000B8000000}"/>
    <cellStyle name="Normal 3 2" xfId="26" xr:uid="{00000000-0005-0000-0000-0000B9000000}"/>
    <cellStyle name="Normal 3 2 2" xfId="27" xr:uid="{00000000-0005-0000-0000-0000BA000000}"/>
    <cellStyle name="Normal 3 2 3" xfId="28" xr:uid="{00000000-0005-0000-0000-0000BB000000}"/>
    <cellStyle name="Normal 3 2 4" xfId="29" xr:uid="{00000000-0005-0000-0000-0000BC000000}"/>
    <cellStyle name="Note 2" xfId="30" xr:uid="{00000000-0005-0000-0000-0000BD000000}"/>
    <cellStyle name="Note 3" xfId="31" xr:uid="{00000000-0005-0000-0000-0000BE000000}"/>
    <cellStyle name="Note 3 2" xfId="32" xr:uid="{00000000-0005-0000-0000-0000BF000000}"/>
    <cellStyle name="Note 3 2 2" xfId="33" xr:uid="{00000000-0005-0000-0000-0000C0000000}"/>
    <cellStyle name="Percent 2" xfId="6" xr:uid="{00000000-0005-0000-0000-0000C1000000}"/>
    <cellStyle name="Percent 3" xfId="34" xr:uid="{00000000-0005-0000-0000-0000C2000000}"/>
    <cellStyle name="Warning Text 2" xfId="35" xr:uid="{00000000-0005-0000-0000-0000C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295275</xdr:colOff>
      <xdr:row>1</xdr:row>
      <xdr:rowOff>219075</xdr:rowOff>
    </xdr:from>
    <xdr:to>
      <xdr:col>23</xdr:col>
      <xdr:colOff>168275</xdr:colOff>
      <xdr:row>1</xdr:row>
      <xdr:rowOff>733425</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943975" y="219075"/>
          <a:ext cx="7264400" cy="514350"/>
        </a:xfrm>
        <a:prstGeom prst="rect">
          <a:avLst/>
        </a:prstGeom>
        <a:noFill/>
        <a:ln w="9525">
          <a:noFill/>
          <a:miter lim="800000"/>
          <a:headEnd/>
          <a:tailEnd/>
        </a:ln>
      </xdr:spPr>
      <xdr:txBody>
        <a:bodyPr vertOverflow="clip" wrap="square" lIns="36576" tIns="27432" rIns="0" bIns="0" anchor="t" upright="1"/>
        <a:lstStyle/>
        <a:p>
          <a:pPr algn="l" rtl="0">
            <a:defRPr sz="1000"/>
          </a:pPr>
          <a:r>
            <a:rPr lang="pl-PL" sz="1200" b="1" i="0" u="none" strike="noStrike" baseline="0">
              <a:solidFill>
                <a:srgbClr val="FFFFFF"/>
              </a:solidFill>
              <a:latin typeface="Cambria"/>
              <a:ea typeface="Cambria"/>
              <a:cs typeface="Cambria"/>
            </a:rPr>
            <a:t>CASH FLOW </a:t>
          </a:r>
        </a:p>
        <a:p>
          <a:pPr algn="l" rtl="0">
            <a:defRPr sz="1000"/>
          </a:pPr>
          <a:r>
            <a:rPr lang="pl-PL" sz="1200" b="1" i="0" u="none" strike="noStrike" baseline="0">
              <a:solidFill>
                <a:srgbClr val="FFFFFF"/>
              </a:solidFill>
              <a:latin typeface="Cambria"/>
              <a:ea typeface="Cambria"/>
              <a:cs typeface="Cambria"/>
            </a:rPr>
            <a:t>ANALYSIS</a:t>
          </a:r>
        </a:p>
      </xdr:txBody>
    </xdr:sp>
    <xdr:clientData/>
  </xdr:twoCellAnchor>
  <xdr:twoCellAnchor editAs="oneCell">
    <xdr:from>
      <xdr:col>17</xdr:col>
      <xdr:colOff>16933</xdr:colOff>
      <xdr:row>1</xdr:row>
      <xdr:rowOff>59267</xdr:rowOff>
    </xdr:from>
    <xdr:to>
      <xdr:col>21</xdr:col>
      <xdr:colOff>276860</xdr:colOff>
      <xdr:row>1</xdr:row>
      <xdr:rowOff>732367</xdr:rowOff>
    </xdr:to>
    <xdr:pic>
      <xdr:nvPicPr>
        <xdr:cNvPr id="3" name="Picture 5" descr="South Coast Commercial Real Estat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0837333" y="224367"/>
          <a:ext cx="3015827" cy="673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460375</xdr:colOff>
      <xdr:row>1</xdr:row>
      <xdr:rowOff>168275</xdr:rowOff>
    </xdr:from>
    <xdr:to>
      <xdr:col>10</xdr:col>
      <xdr:colOff>688975</xdr:colOff>
      <xdr:row>1</xdr:row>
      <xdr:rowOff>682625</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663575" y="333375"/>
          <a:ext cx="7264400" cy="514350"/>
        </a:xfrm>
        <a:prstGeom prst="rect">
          <a:avLst/>
        </a:prstGeom>
        <a:noFill/>
        <a:ln w="9525">
          <a:noFill/>
          <a:miter lim="800000"/>
          <a:headEnd/>
          <a:tailEnd/>
        </a:ln>
      </xdr:spPr>
      <xdr:txBody>
        <a:bodyPr vertOverflow="clip" wrap="square" lIns="36576" tIns="27432" rIns="0" bIns="0" anchor="t" upright="1"/>
        <a:lstStyle/>
        <a:p>
          <a:pPr algn="l" rtl="0">
            <a:defRPr sz="1000"/>
          </a:pPr>
          <a:r>
            <a:rPr lang="pl-PL" sz="1200" b="1" i="0" u="none" strike="noStrike" baseline="0">
              <a:solidFill>
                <a:srgbClr val="FFFFFF"/>
              </a:solidFill>
              <a:latin typeface="Cambria"/>
              <a:ea typeface="Cambria"/>
              <a:cs typeface="Cambria"/>
            </a:rPr>
            <a:t>CASH FLOW </a:t>
          </a:r>
        </a:p>
        <a:p>
          <a:pPr algn="l" rtl="0">
            <a:defRPr sz="1000"/>
          </a:pPr>
          <a:r>
            <a:rPr lang="pl-PL" sz="1200" b="1" i="0" u="none" strike="noStrike" baseline="0">
              <a:solidFill>
                <a:srgbClr val="FFFFFF"/>
              </a:solidFill>
              <a:latin typeface="Cambria"/>
              <a:ea typeface="Cambria"/>
              <a:cs typeface="Cambria"/>
            </a:rPr>
            <a:t>ANALYSIS</a:t>
          </a:r>
        </a:p>
      </xdr:txBody>
    </xdr:sp>
    <xdr:clientData/>
  </xdr:twoCellAnchor>
  <xdr:twoCellAnchor editAs="oneCell">
    <xdr:from>
      <xdr:col>4</xdr:col>
      <xdr:colOff>194733</xdr:colOff>
      <xdr:row>1</xdr:row>
      <xdr:rowOff>71967</xdr:rowOff>
    </xdr:from>
    <xdr:to>
      <xdr:col>7</xdr:col>
      <xdr:colOff>505460</xdr:colOff>
      <xdr:row>1</xdr:row>
      <xdr:rowOff>745067</xdr:rowOff>
    </xdr:to>
    <xdr:pic>
      <xdr:nvPicPr>
        <xdr:cNvPr id="7" name="Picture 5" descr="South Coast Commercial Real Estate">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645833" y="71967"/>
          <a:ext cx="2959947" cy="673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B117"/>
  <sheetViews>
    <sheetView tabSelected="1" zoomScale="150" zoomScaleNormal="150" workbookViewId="0">
      <selection activeCell="F7" sqref="F7"/>
    </sheetView>
  </sheetViews>
  <sheetFormatPr baseColWidth="10" defaultColWidth="8.83203125" defaultRowHeight="13"/>
  <cols>
    <col min="1" max="1" width="2.6640625" customWidth="1"/>
    <col min="2" max="2" width="9.5" bestFit="1" customWidth="1"/>
    <col min="3" max="3" width="11" customWidth="1"/>
    <col min="4" max="4" width="11.1640625" customWidth="1"/>
    <col min="5" max="5" width="11.33203125" customWidth="1"/>
    <col min="6" max="6" width="13" customWidth="1"/>
    <col min="7" max="7" width="10.5" customWidth="1"/>
    <col min="8" max="8" width="9.5" bestFit="1" customWidth="1"/>
    <col min="9" max="9" width="9.33203125" bestFit="1" customWidth="1"/>
    <col min="10" max="10" width="10.5" bestFit="1" customWidth="1"/>
    <col min="11" max="11" width="11.5" bestFit="1" customWidth="1"/>
    <col min="12" max="12" width="2.6640625" customWidth="1"/>
    <col min="13" max="13" width="2.83203125" customWidth="1"/>
    <col min="14" max="14" width="2.1640625" customWidth="1"/>
    <col min="16" max="16" width="9.83203125" style="1" bestFit="1" customWidth="1"/>
    <col min="17" max="17" width="11.6640625" style="2" customWidth="1"/>
    <col min="18" max="18" width="9.6640625" customWidth="1"/>
    <col min="22" max="22" width="9.83203125" customWidth="1"/>
    <col min="23" max="23" width="21.6640625" customWidth="1"/>
    <col min="24" max="24" width="2.5" customWidth="1"/>
    <col min="25" max="25" width="3.33203125" customWidth="1"/>
    <col min="26" max="26" width="3.6640625" customWidth="1"/>
  </cols>
  <sheetData>
    <row r="1" spans="2:28" ht="14" thickBot="1"/>
    <row r="2" spans="2:28" s="122" customFormat="1" ht="63.75" customHeight="1">
      <c r="B2" s="125"/>
      <c r="C2" s="126"/>
      <c r="D2" s="126"/>
      <c r="E2" s="126"/>
      <c r="F2" s="126"/>
      <c r="G2" s="126"/>
      <c r="H2" s="126"/>
      <c r="I2" s="126"/>
      <c r="J2" s="126"/>
      <c r="K2" s="127"/>
      <c r="N2" s="125"/>
      <c r="O2" s="126"/>
      <c r="P2" s="126"/>
      <c r="Q2" s="126"/>
      <c r="R2" s="126"/>
      <c r="S2" s="126"/>
      <c r="T2" s="126"/>
      <c r="U2" s="126"/>
      <c r="V2" s="126"/>
      <c r="W2" s="126"/>
      <c r="X2" s="127"/>
      <c r="AA2" s="123"/>
      <c r="AB2" s="124"/>
    </row>
    <row r="3" spans="2:28" ht="14" customHeight="1">
      <c r="B3" s="187"/>
      <c r="C3" s="147"/>
      <c r="D3" s="147"/>
      <c r="E3" s="147"/>
      <c r="F3" s="147"/>
      <c r="G3" s="84"/>
      <c r="H3" s="84"/>
      <c r="I3" s="147"/>
      <c r="J3" s="148"/>
      <c r="K3" s="149"/>
      <c r="N3" s="152"/>
      <c r="O3" s="155"/>
      <c r="P3" s="150"/>
      <c r="Q3" s="28"/>
      <c r="R3" s="84"/>
      <c r="S3" s="84"/>
      <c r="T3" s="84"/>
      <c r="U3" s="84"/>
      <c r="V3" s="84"/>
      <c r="W3" s="84"/>
      <c r="X3" s="151"/>
    </row>
    <row r="4" spans="2:28" ht="16" customHeight="1">
      <c r="B4" s="196" t="s">
        <v>100</v>
      </c>
      <c r="C4" s="197"/>
      <c r="D4" s="197"/>
      <c r="E4" s="197"/>
      <c r="F4" s="197"/>
      <c r="G4" s="197"/>
      <c r="H4" s="197"/>
      <c r="I4" s="197"/>
      <c r="J4" s="197"/>
      <c r="K4" s="198"/>
      <c r="N4" s="152"/>
      <c r="O4" s="84"/>
      <c r="P4" s="150"/>
      <c r="Q4" s="28"/>
      <c r="R4" s="84"/>
      <c r="S4" s="84"/>
      <c r="T4" s="84"/>
      <c r="U4" s="84"/>
      <c r="V4" s="84"/>
      <c r="W4" s="84"/>
      <c r="X4" s="151"/>
    </row>
    <row r="5" spans="2:28">
      <c r="B5" s="128" t="s">
        <v>0</v>
      </c>
      <c r="C5" s="129"/>
      <c r="D5" s="199" t="s">
        <v>1</v>
      </c>
      <c r="E5" s="199"/>
      <c r="F5" s="199" t="s">
        <v>2</v>
      </c>
      <c r="G5" s="199"/>
      <c r="H5" s="129" t="s">
        <v>3</v>
      </c>
      <c r="I5" s="129"/>
      <c r="J5" s="199" t="s">
        <v>4</v>
      </c>
      <c r="K5" s="200"/>
      <c r="L5" s="170"/>
      <c r="M5" t="s">
        <v>5</v>
      </c>
      <c r="N5" s="152"/>
      <c r="O5" s="84"/>
      <c r="P5" s="150"/>
      <c r="Q5" s="194" t="s">
        <v>6</v>
      </c>
      <c r="R5" s="195"/>
      <c r="S5" s="84"/>
      <c r="T5" s="162" t="s">
        <v>68</v>
      </c>
      <c r="U5" s="163"/>
      <c r="V5" s="163"/>
      <c r="W5" s="164"/>
      <c r="X5" s="171"/>
      <c r="Y5" s="170"/>
      <c r="Z5" s="170"/>
      <c r="AA5" s="170"/>
    </row>
    <row r="6" spans="2:28" ht="15">
      <c r="B6" s="86">
        <v>1</v>
      </c>
      <c r="C6" s="3" t="s">
        <v>109</v>
      </c>
      <c r="D6" s="203" t="s">
        <v>114</v>
      </c>
      <c r="E6" s="203"/>
      <c r="F6" s="203" t="s">
        <v>105</v>
      </c>
      <c r="G6" s="203"/>
      <c r="H6" s="87">
        <v>92115</v>
      </c>
      <c r="I6" s="84"/>
      <c r="J6" s="3" t="s">
        <v>5</v>
      </c>
      <c r="K6" s="88" t="s">
        <v>5</v>
      </c>
      <c r="L6" s="170"/>
      <c r="M6" t="s">
        <v>5</v>
      </c>
      <c r="N6" s="152"/>
      <c r="O6" s="5" t="s">
        <v>7</v>
      </c>
      <c r="P6" s="161"/>
      <c r="Q6" s="6" t="s">
        <v>8</v>
      </c>
      <c r="R6" s="7" t="s">
        <v>9</v>
      </c>
      <c r="S6" s="84"/>
      <c r="T6" s="165" t="s">
        <v>70</v>
      </c>
      <c r="U6" s="166"/>
      <c r="V6" s="166"/>
      <c r="W6" s="167"/>
      <c r="X6" s="171"/>
      <c r="Y6" s="170"/>
      <c r="Z6" s="170"/>
      <c r="AA6" s="170"/>
    </row>
    <row r="7" spans="2:28" ht="14" customHeight="1">
      <c r="B7" s="89"/>
      <c r="C7" s="3"/>
      <c r="D7" s="3"/>
      <c r="E7" s="3"/>
      <c r="F7" s="3"/>
      <c r="G7" s="3"/>
      <c r="H7" s="3"/>
      <c r="I7" s="3"/>
      <c r="J7" s="3"/>
      <c r="K7" s="90"/>
      <c r="L7" s="170"/>
      <c r="N7" s="152"/>
      <c r="O7" s="201" t="s">
        <v>10</v>
      </c>
      <c r="P7" s="202"/>
      <c r="Q7" s="9">
        <v>1</v>
      </c>
      <c r="R7" s="10"/>
      <c r="S7" s="84"/>
      <c r="T7" s="191" t="s">
        <v>72</v>
      </c>
      <c r="U7" s="192"/>
      <c r="V7" s="192"/>
      <c r="W7" s="193"/>
      <c r="X7" s="171"/>
      <c r="Y7" s="170"/>
      <c r="Z7" s="170"/>
      <c r="AA7" s="170"/>
    </row>
    <row r="8" spans="2:28" ht="15">
      <c r="B8" s="130" t="s">
        <v>11</v>
      </c>
      <c r="C8" s="131"/>
      <c r="D8" s="204" t="s">
        <v>12</v>
      </c>
      <c r="E8" s="204"/>
      <c r="F8" s="204" t="s">
        <v>13</v>
      </c>
      <c r="G8" s="204"/>
      <c r="H8" s="131"/>
      <c r="I8" s="204" t="s">
        <v>14</v>
      </c>
      <c r="J8" s="205"/>
      <c r="K8" s="132"/>
      <c r="L8" s="170"/>
      <c r="N8" s="152"/>
      <c r="O8" s="201" t="s">
        <v>15</v>
      </c>
      <c r="P8" s="202"/>
      <c r="Q8" s="11"/>
      <c r="R8" s="12">
        <v>1</v>
      </c>
      <c r="S8" s="84"/>
      <c r="T8" s="191"/>
      <c r="U8" s="192"/>
      <c r="V8" s="192"/>
      <c r="W8" s="193"/>
      <c r="X8" s="171"/>
      <c r="Y8" s="170"/>
      <c r="Z8" s="170"/>
      <c r="AA8" s="170"/>
    </row>
    <row r="9" spans="2:28" ht="15">
      <c r="B9" s="133"/>
      <c r="C9" s="134"/>
      <c r="D9" s="134" t="s">
        <v>16</v>
      </c>
      <c r="E9" s="134" t="s">
        <v>17</v>
      </c>
      <c r="F9" s="134" t="s">
        <v>16</v>
      </c>
      <c r="G9" s="134" t="s">
        <v>17</v>
      </c>
      <c r="H9" s="135"/>
      <c r="I9" s="206"/>
      <c r="J9" s="206"/>
      <c r="K9" s="136"/>
      <c r="L9" s="170"/>
      <c r="N9" s="152"/>
      <c r="O9" s="201" t="s">
        <v>18</v>
      </c>
      <c r="P9" s="202"/>
      <c r="Q9" s="13"/>
      <c r="R9" s="14">
        <v>1</v>
      </c>
      <c r="S9" s="84"/>
      <c r="T9" s="191"/>
      <c r="U9" s="192"/>
      <c r="V9" s="192"/>
      <c r="W9" s="193"/>
      <c r="X9" s="171"/>
      <c r="Y9" s="170"/>
      <c r="Z9" s="170"/>
      <c r="AA9" s="170"/>
    </row>
    <row r="10" spans="2:28">
      <c r="B10" s="91">
        <v>699000</v>
      </c>
      <c r="C10" s="15"/>
      <c r="D10" s="16">
        <f>B10/E37</f>
        <v>13.869047619047619</v>
      </c>
      <c r="E10" s="17">
        <f>B10/F37</f>
        <v>11.65</v>
      </c>
      <c r="F10" s="81">
        <f>E41/B10</f>
        <v>4.9752932761087269E-2</v>
      </c>
      <c r="G10" s="82">
        <f>F41/B10</f>
        <v>6.3074821173104437E-2</v>
      </c>
      <c r="H10" s="50"/>
      <c r="I10" s="207">
        <f>B10/B6</f>
        <v>699000</v>
      </c>
      <c r="J10" s="207"/>
      <c r="K10" s="92"/>
      <c r="L10" s="170"/>
      <c r="N10" s="152"/>
      <c r="O10" s="84"/>
      <c r="P10" s="150"/>
      <c r="Q10" s="28"/>
      <c r="R10" s="84"/>
      <c r="S10" s="84"/>
      <c r="T10" s="191"/>
      <c r="U10" s="192"/>
      <c r="V10" s="192"/>
      <c r="W10" s="193"/>
      <c r="X10" s="171"/>
      <c r="Y10" s="170"/>
      <c r="Z10" s="170"/>
      <c r="AA10" s="170"/>
    </row>
    <row r="11" spans="2:28">
      <c r="B11" s="93"/>
      <c r="C11" s="3"/>
      <c r="D11" s="3"/>
      <c r="E11" s="3"/>
      <c r="F11" s="3"/>
      <c r="G11" s="3"/>
      <c r="H11" s="3"/>
      <c r="I11" s="3"/>
      <c r="J11" s="3"/>
      <c r="K11" s="90"/>
      <c r="L11" s="170"/>
      <c r="N11" s="152"/>
      <c r="O11" s="84"/>
      <c r="P11" s="84"/>
      <c r="Q11" s="84"/>
      <c r="R11" s="84"/>
      <c r="S11" s="84"/>
      <c r="T11" s="191"/>
      <c r="U11" s="192"/>
      <c r="V11" s="192"/>
      <c r="W11" s="193"/>
      <c r="X11" s="171"/>
      <c r="Y11" s="170"/>
      <c r="Z11" s="170"/>
      <c r="AA11" s="170"/>
    </row>
    <row r="12" spans="2:28">
      <c r="B12" s="208" t="s">
        <v>19</v>
      </c>
      <c r="C12" s="209"/>
      <c r="D12" s="131" t="s">
        <v>20</v>
      </c>
      <c r="E12" s="137"/>
      <c r="F12" s="131" t="s">
        <v>21</v>
      </c>
      <c r="G12" s="137"/>
      <c r="H12" s="138"/>
      <c r="I12" s="131" t="s">
        <v>22</v>
      </c>
      <c r="J12" s="138"/>
      <c r="K12" s="132"/>
      <c r="N12" s="152"/>
      <c r="O12" s="84"/>
      <c r="P12" s="84"/>
      <c r="Q12" s="84"/>
      <c r="R12" s="84"/>
      <c r="S12" s="84"/>
      <c r="T12" s="191"/>
      <c r="U12" s="192"/>
      <c r="V12" s="192"/>
      <c r="W12" s="193"/>
      <c r="X12" s="151"/>
    </row>
    <row r="13" spans="2:28">
      <c r="B13" s="133" t="s">
        <v>23</v>
      </c>
      <c r="C13" s="139"/>
      <c r="D13" s="134" t="s">
        <v>23</v>
      </c>
      <c r="E13" s="139"/>
      <c r="F13" s="134" t="s">
        <v>23</v>
      </c>
      <c r="G13" s="139"/>
      <c r="H13" s="134"/>
      <c r="I13" s="134" t="s">
        <v>23</v>
      </c>
      <c r="J13" s="140"/>
      <c r="K13" s="141"/>
      <c r="N13" s="152"/>
      <c r="O13" s="84"/>
      <c r="P13" s="84"/>
      <c r="Q13" s="84"/>
      <c r="R13" s="84"/>
      <c r="S13" s="84"/>
      <c r="T13" s="172" t="s">
        <v>102</v>
      </c>
      <c r="U13" s="168"/>
      <c r="V13" s="168"/>
      <c r="W13" s="169"/>
      <c r="X13" s="151"/>
    </row>
    <row r="14" spans="2:28">
      <c r="B14" s="94">
        <f>B10/D14</f>
        <v>349.5</v>
      </c>
      <c r="C14" s="3"/>
      <c r="D14" s="178">
        <v>2000</v>
      </c>
      <c r="E14" s="3" t="s">
        <v>113</v>
      </c>
      <c r="F14" s="184">
        <v>5700</v>
      </c>
      <c r="G14" s="180" t="s">
        <v>103</v>
      </c>
      <c r="H14" s="178"/>
      <c r="I14" s="183">
        <v>1960</v>
      </c>
      <c r="J14" s="4"/>
      <c r="K14" s="95"/>
      <c r="N14" s="152"/>
      <c r="O14" s="84"/>
      <c r="P14" s="84"/>
      <c r="Q14" s="84"/>
      <c r="R14" s="84"/>
      <c r="S14" s="84"/>
      <c r="T14" s="173"/>
      <c r="U14" s="174"/>
      <c r="V14" s="174"/>
      <c r="W14" s="174"/>
      <c r="X14" s="151"/>
    </row>
    <row r="15" spans="2:28">
      <c r="B15" s="93"/>
      <c r="C15" s="3"/>
      <c r="D15" s="178">
        <v>1633</v>
      </c>
      <c r="E15" s="3" t="s">
        <v>112</v>
      </c>
      <c r="F15" s="96">
        <f>F14/43560</f>
        <v>0.13085399449035812</v>
      </c>
      <c r="G15" s="3" t="s">
        <v>24</v>
      </c>
      <c r="H15" s="3"/>
      <c r="I15" s="97"/>
      <c r="J15" s="3"/>
      <c r="K15" s="90"/>
      <c r="N15" s="152"/>
      <c r="O15" s="84"/>
      <c r="P15" s="150"/>
      <c r="Q15" s="28"/>
      <c r="R15" s="84"/>
      <c r="S15" s="84"/>
      <c r="T15" s="84"/>
      <c r="U15" s="84"/>
      <c r="V15" s="84"/>
      <c r="W15" s="84"/>
      <c r="X15" s="151"/>
    </row>
    <row r="16" spans="2:28">
      <c r="B16" s="210" t="s">
        <v>25</v>
      </c>
      <c r="C16" s="204"/>
      <c r="D16" s="204"/>
      <c r="E16" s="204"/>
      <c r="F16" s="138"/>
      <c r="G16" s="204" t="s">
        <v>26</v>
      </c>
      <c r="H16" s="204"/>
      <c r="I16" s="204"/>
      <c r="J16" s="204"/>
      <c r="K16" s="211"/>
      <c r="N16" s="152"/>
      <c r="O16" s="84"/>
      <c r="P16" s="150"/>
      <c r="Q16" s="28"/>
      <c r="R16" s="84"/>
      <c r="S16" s="84"/>
      <c r="T16" s="84"/>
      <c r="U16" s="84"/>
      <c r="V16" s="84"/>
      <c r="W16" s="84"/>
      <c r="X16" s="151"/>
    </row>
    <row r="17" spans="2:24">
      <c r="B17" s="133" t="s">
        <v>0</v>
      </c>
      <c r="C17" s="134" t="s">
        <v>27</v>
      </c>
      <c r="D17" s="134" t="s">
        <v>28</v>
      </c>
      <c r="E17" s="134" t="s">
        <v>29</v>
      </c>
      <c r="F17" s="134"/>
      <c r="G17" s="134"/>
      <c r="H17" s="134"/>
      <c r="I17" s="134"/>
      <c r="J17" s="134"/>
      <c r="K17" s="141"/>
      <c r="N17" s="152"/>
      <c r="O17" s="212" t="s">
        <v>30</v>
      </c>
      <c r="P17" s="213"/>
      <c r="Q17" s="175"/>
      <c r="R17" s="175"/>
      <c r="S17" s="175"/>
      <c r="T17" s="175"/>
      <c r="U17" s="175"/>
      <c r="V17" s="176" t="s">
        <v>31</v>
      </c>
      <c r="W17" s="177"/>
      <c r="X17" s="151"/>
    </row>
    <row r="18" spans="2:24" ht="15">
      <c r="B18" s="214" t="s">
        <v>32</v>
      </c>
      <c r="C18" s="215"/>
      <c r="D18" s="215"/>
      <c r="E18" s="215"/>
      <c r="F18" s="18" t="s">
        <v>67</v>
      </c>
      <c r="G18" s="19" t="s">
        <v>33</v>
      </c>
      <c r="H18" s="98">
        <v>0</v>
      </c>
      <c r="I18" s="40" t="s">
        <v>34</v>
      </c>
      <c r="J18" s="40"/>
      <c r="K18" s="99">
        <f>0.06*E37</f>
        <v>3024</v>
      </c>
      <c r="N18" s="152"/>
      <c r="O18" s="20"/>
      <c r="P18" s="21" t="s">
        <v>35</v>
      </c>
      <c r="Q18" s="22" t="s">
        <v>27</v>
      </c>
      <c r="R18" s="216" t="s">
        <v>36</v>
      </c>
      <c r="S18" s="217"/>
      <c r="T18" s="218" t="s">
        <v>37</v>
      </c>
      <c r="U18" s="219"/>
      <c r="V18" s="23" t="s">
        <v>38</v>
      </c>
      <c r="W18" s="24" t="s">
        <v>39</v>
      </c>
      <c r="X18" s="151"/>
    </row>
    <row r="19" spans="2:24" ht="15">
      <c r="B19" s="100">
        <v>1</v>
      </c>
      <c r="C19" s="178" t="s">
        <v>110</v>
      </c>
      <c r="D19" s="179">
        <v>4200</v>
      </c>
      <c r="E19" s="101">
        <f>+D19*B19</f>
        <v>4200</v>
      </c>
      <c r="F19" s="188"/>
      <c r="G19" s="25" t="s">
        <v>41</v>
      </c>
      <c r="H19" s="98">
        <v>0</v>
      </c>
      <c r="I19" s="40" t="s">
        <v>42</v>
      </c>
      <c r="J19" s="40"/>
      <c r="K19" s="102">
        <v>0</v>
      </c>
      <c r="N19" s="152"/>
      <c r="O19" s="26"/>
      <c r="P19" s="27"/>
      <c r="Q19" s="28" t="s">
        <v>40</v>
      </c>
      <c r="R19" s="29">
        <v>2700</v>
      </c>
      <c r="S19" s="30">
        <f>P19*R19</f>
        <v>0</v>
      </c>
      <c r="T19" s="31">
        <v>400</v>
      </c>
      <c r="U19" s="32">
        <f>T19*P19</f>
        <v>0</v>
      </c>
      <c r="V19" s="33" t="str">
        <f>IF(B10&lt;1000000, ".002", "0")</f>
        <v>.002</v>
      </c>
      <c r="W19" s="34" t="s">
        <v>43</v>
      </c>
      <c r="X19" s="151"/>
    </row>
    <row r="20" spans="2:24" ht="15">
      <c r="B20" s="100"/>
      <c r="C20" s="178"/>
      <c r="D20" s="179"/>
      <c r="E20" s="101"/>
      <c r="F20" s="188"/>
      <c r="G20" s="25" t="s">
        <v>44</v>
      </c>
      <c r="H20" s="190" t="s">
        <v>111</v>
      </c>
      <c r="I20" s="103" t="s">
        <v>45</v>
      </c>
      <c r="J20" s="40"/>
      <c r="K20" s="102">
        <v>150</v>
      </c>
      <c r="N20" s="152"/>
      <c r="O20" s="26"/>
      <c r="P20" s="27"/>
      <c r="Q20" s="28" t="s">
        <v>46</v>
      </c>
      <c r="R20" s="29">
        <v>2900</v>
      </c>
      <c r="S20" s="30">
        <f>P20*R20</f>
        <v>0</v>
      </c>
      <c r="T20" s="31">
        <v>575</v>
      </c>
      <c r="U20" s="32">
        <f>T20*P20</f>
        <v>0</v>
      </c>
      <c r="V20" s="35" t="str">
        <f>IF(AND(1000000&lt;=B10,B10&lt;2000000),"0.00175","0")</f>
        <v>0</v>
      </c>
      <c r="W20" s="34" t="s">
        <v>47</v>
      </c>
      <c r="X20" s="151"/>
    </row>
    <row r="21" spans="2:24" ht="15">
      <c r="B21" s="100"/>
      <c r="C21" s="178"/>
      <c r="D21" s="179"/>
      <c r="E21" s="101"/>
      <c r="F21" s="185"/>
      <c r="G21" s="25" t="s">
        <v>48</v>
      </c>
      <c r="H21" s="190" t="s">
        <v>111</v>
      </c>
      <c r="I21" s="40" t="s">
        <v>49</v>
      </c>
      <c r="J21" s="40"/>
      <c r="K21" s="102">
        <f>B6*200</f>
        <v>200</v>
      </c>
      <c r="N21" s="152"/>
      <c r="O21" s="26"/>
      <c r="P21" s="27"/>
      <c r="Q21" s="28" t="s">
        <v>50</v>
      </c>
      <c r="R21" s="29">
        <v>3150</v>
      </c>
      <c r="S21" s="30">
        <f>P21*R21</f>
        <v>0</v>
      </c>
      <c r="T21" s="31">
        <v>825</v>
      </c>
      <c r="U21" s="32">
        <f>T21*P21</f>
        <v>0</v>
      </c>
      <c r="V21" s="33" t="str">
        <f>IF(B10&gt;=2000000,"0.0015","0")</f>
        <v>0</v>
      </c>
      <c r="W21" s="34" t="s">
        <v>51</v>
      </c>
      <c r="X21" s="151"/>
    </row>
    <row r="22" spans="2:24" ht="15">
      <c r="B22" s="100"/>
      <c r="C22" s="178"/>
      <c r="D22" s="179"/>
      <c r="E22" s="101"/>
      <c r="F22" s="185"/>
      <c r="G22" s="25" t="s">
        <v>52</v>
      </c>
      <c r="H22" s="98">
        <f>40*12</f>
        <v>480</v>
      </c>
      <c r="I22" s="40" t="s">
        <v>53</v>
      </c>
      <c r="J22" s="40"/>
      <c r="K22" s="102">
        <v>0</v>
      </c>
      <c r="N22" s="152"/>
      <c r="O22" s="26"/>
      <c r="P22" s="27"/>
      <c r="Q22" s="28" t="s">
        <v>54</v>
      </c>
      <c r="R22" s="29">
        <v>3500</v>
      </c>
      <c r="S22" s="30">
        <f>P22*R22</f>
        <v>0</v>
      </c>
      <c r="T22" s="31">
        <v>1000</v>
      </c>
      <c r="U22" s="32">
        <f>T22*P22</f>
        <v>0</v>
      </c>
      <c r="V22" s="36"/>
      <c r="W22" s="34"/>
      <c r="X22" s="151"/>
    </row>
    <row r="23" spans="2:24" ht="15">
      <c r="B23" s="100"/>
      <c r="C23" s="178"/>
      <c r="D23" s="179"/>
      <c r="E23" s="101"/>
      <c r="F23" s="180"/>
      <c r="G23" s="25" t="s">
        <v>55</v>
      </c>
      <c r="H23" s="190" t="s">
        <v>111</v>
      </c>
      <c r="I23" s="40" t="s">
        <v>56</v>
      </c>
      <c r="J23" s="40"/>
      <c r="K23" s="102">
        <f>V25</f>
        <v>1398</v>
      </c>
      <c r="N23" s="152"/>
      <c r="O23" s="26"/>
      <c r="P23" s="37"/>
      <c r="Q23" s="38" t="s">
        <v>57</v>
      </c>
      <c r="R23" s="39"/>
      <c r="S23" s="30">
        <f>K24</f>
        <v>7898.7</v>
      </c>
      <c r="T23" s="31"/>
      <c r="U23" s="32"/>
      <c r="V23" s="36"/>
      <c r="W23" s="34"/>
      <c r="X23" s="151"/>
    </row>
    <row r="24" spans="2:24" ht="15">
      <c r="B24" s="93" t="s">
        <v>104</v>
      </c>
      <c r="C24" s="180"/>
      <c r="D24" s="181"/>
      <c r="E24" s="182"/>
      <c r="F24" s="178"/>
      <c r="G24" s="25" t="s">
        <v>58</v>
      </c>
      <c r="H24" s="98">
        <f>IF((48*B6&lt;360),360,48*B6)</f>
        <v>360</v>
      </c>
      <c r="I24" s="40" t="s">
        <v>59</v>
      </c>
      <c r="J24" s="40"/>
      <c r="K24" s="102">
        <f>+B10*0.0113</f>
        <v>7898.7</v>
      </c>
      <c r="N24" s="152"/>
      <c r="O24" s="41" t="s">
        <v>29</v>
      </c>
      <c r="P24" s="42">
        <f>SUM(P19:P22)</f>
        <v>0</v>
      </c>
      <c r="Q24" s="43"/>
      <c r="R24" s="44"/>
      <c r="S24" s="45">
        <f>SUM(S19:S23)</f>
        <v>7898.7</v>
      </c>
      <c r="T24" s="41"/>
      <c r="U24" s="46">
        <f>SUM(U19:U23)</f>
        <v>0</v>
      </c>
      <c r="V24" s="47">
        <f>V19+V20+V21+V22+V23</f>
        <v>2E-3</v>
      </c>
      <c r="W24" s="48"/>
      <c r="X24" s="151"/>
    </row>
    <row r="25" spans="2:24" ht="15">
      <c r="B25" s="104" t="s">
        <v>60</v>
      </c>
      <c r="C25" s="50"/>
      <c r="D25" s="50"/>
      <c r="E25" s="51">
        <f>SUM(E19:E24)</f>
        <v>4200</v>
      </c>
      <c r="F25" s="51"/>
      <c r="G25" s="25" t="s">
        <v>61</v>
      </c>
      <c r="H25" s="105">
        <f>B6*600</f>
        <v>600</v>
      </c>
      <c r="I25" s="106"/>
      <c r="J25" s="84"/>
      <c r="K25" s="102"/>
      <c r="N25" s="152"/>
      <c r="O25" s="52" t="s">
        <v>62</v>
      </c>
      <c r="P25" s="53"/>
      <c r="Q25" s="54"/>
      <c r="R25" s="55"/>
      <c r="S25" s="56">
        <f>K27-S24</f>
        <v>6212.0000000000009</v>
      </c>
      <c r="T25" s="55"/>
      <c r="U25" s="57">
        <f>D14-U24</f>
        <v>2000</v>
      </c>
      <c r="V25" s="58">
        <f>V24*B10</f>
        <v>1398</v>
      </c>
      <c r="W25" s="59"/>
      <c r="X25" s="151"/>
    </row>
    <row r="26" spans="2:24">
      <c r="B26" s="93"/>
      <c r="C26" s="3"/>
      <c r="D26" s="3"/>
      <c r="E26" s="3"/>
      <c r="F26" s="180"/>
      <c r="G26" s="8"/>
      <c r="H26" s="87"/>
      <c r="I26" s="3"/>
      <c r="J26" s="3"/>
      <c r="K26" s="90" t="s">
        <v>5</v>
      </c>
      <c r="N26" s="152"/>
      <c r="O26" s="60" t="s">
        <v>63</v>
      </c>
      <c r="P26" s="61"/>
      <c r="Q26" s="62"/>
      <c r="R26" s="63"/>
      <c r="S26" s="64">
        <f>S25/K27</f>
        <v>0.44023329813545753</v>
      </c>
      <c r="T26" s="63"/>
      <c r="U26" s="64">
        <f>U25/D14</f>
        <v>1</v>
      </c>
      <c r="V26" s="65"/>
      <c r="W26" s="66"/>
      <c r="X26" s="151"/>
    </row>
    <row r="27" spans="2:24">
      <c r="B27" s="214" t="s">
        <v>64</v>
      </c>
      <c r="C27" s="215"/>
      <c r="D27" s="215"/>
      <c r="E27" s="215"/>
      <c r="F27" s="186" t="s">
        <v>67</v>
      </c>
      <c r="G27" s="49" t="s">
        <v>65</v>
      </c>
      <c r="H27" s="50"/>
      <c r="I27" s="50"/>
      <c r="J27" s="50"/>
      <c r="K27" s="107">
        <f>SUM(H18:H25)+SUM(K18:K25)</f>
        <v>14110.7</v>
      </c>
      <c r="N27" s="152"/>
      <c r="O27" s="67"/>
      <c r="P27" s="68"/>
      <c r="Q27" s="69"/>
      <c r="R27" s="220" t="str">
        <f>IF((S26&lt;0), "Below Avg Expense", "Above Avg Expense")</f>
        <v>Above Avg Expense</v>
      </c>
      <c r="S27" s="221"/>
      <c r="T27" s="220" t="str">
        <f>IF((U26&lt;0), "Below Avg SqFt", "Above Avg SqFt")</f>
        <v>Above Avg SqFt</v>
      </c>
      <c r="U27" s="221"/>
      <c r="V27" s="70"/>
      <c r="W27" s="71"/>
      <c r="X27" s="151"/>
    </row>
    <row r="28" spans="2:24">
      <c r="B28" s="100">
        <v>1</v>
      </c>
      <c r="C28" s="178" t="s">
        <v>110</v>
      </c>
      <c r="D28" s="179">
        <v>5000</v>
      </c>
      <c r="E28" s="101">
        <f>+D28*B28</f>
        <v>5000</v>
      </c>
      <c r="F28" s="188"/>
      <c r="G28" s="72"/>
      <c r="H28" s="50"/>
      <c r="I28" s="50"/>
      <c r="J28" s="50"/>
      <c r="K28" s="108"/>
      <c r="N28" s="152"/>
      <c r="O28" s="84"/>
      <c r="P28" s="84"/>
      <c r="Q28" s="84"/>
      <c r="R28" s="84"/>
      <c r="S28" s="84"/>
      <c r="T28" s="84"/>
      <c r="U28" s="84"/>
      <c r="V28" s="84"/>
      <c r="W28" s="84"/>
      <c r="X28" s="151"/>
    </row>
    <row r="29" spans="2:24" ht="12" customHeight="1">
      <c r="B29" s="100"/>
      <c r="C29" s="178"/>
      <c r="D29" s="179"/>
      <c r="E29" s="101"/>
      <c r="F29" s="188"/>
      <c r="G29" s="49" t="s">
        <v>66</v>
      </c>
      <c r="H29" s="50"/>
      <c r="I29" s="109" t="s">
        <v>67</v>
      </c>
      <c r="J29" s="50"/>
      <c r="K29" s="110">
        <f>K27/B6</f>
        <v>14110.7</v>
      </c>
      <c r="N29" s="152"/>
      <c r="O29" s="153" t="s">
        <v>78</v>
      </c>
      <c r="P29" s="150"/>
      <c r="Q29" s="28"/>
      <c r="R29" s="84"/>
      <c r="S29" s="84"/>
      <c r="T29" s="84"/>
      <c r="U29" s="84"/>
      <c r="V29" s="84"/>
      <c r="W29" s="84"/>
      <c r="X29" s="151"/>
    </row>
    <row r="30" spans="2:24" ht="12" customHeight="1">
      <c r="B30" s="100"/>
      <c r="C30" s="178"/>
      <c r="D30" s="179"/>
      <c r="E30" s="101"/>
      <c r="F30" s="185"/>
      <c r="G30" s="72"/>
      <c r="H30" s="50"/>
      <c r="I30" s="109" t="s">
        <v>69</v>
      </c>
      <c r="J30" s="50"/>
      <c r="K30" s="111">
        <f>K27/E37</f>
        <v>0.27997420634920639</v>
      </c>
      <c r="N30" s="152"/>
      <c r="O30" s="84"/>
      <c r="P30" s="150"/>
      <c r="Q30" s="28"/>
      <c r="R30" s="84"/>
      <c r="S30" s="84"/>
      <c r="T30" s="84"/>
      <c r="U30" s="84"/>
      <c r="V30" s="84"/>
      <c r="W30" s="84"/>
      <c r="X30" s="151"/>
    </row>
    <row r="31" spans="2:24" ht="12" customHeight="1">
      <c r="B31" s="100"/>
      <c r="C31" s="178"/>
      <c r="D31" s="179"/>
      <c r="E31" s="101"/>
      <c r="F31" s="185"/>
      <c r="G31" s="8"/>
      <c r="H31" s="3"/>
      <c r="I31" s="109" t="s">
        <v>71</v>
      </c>
      <c r="J31" s="50"/>
      <c r="K31" s="111">
        <f>K27/F37</f>
        <v>0.23517833333333335</v>
      </c>
      <c r="N31" s="152"/>
      <c r="O31" s="84"/>
      <c r="P31" s="84"/>
      <c r="Q31" s="28"/>
      <c r="R31" s="84"/>
      <c r="S31" s="153"/>
      <c r="T31" s="84"/>
      <c r="U31" s="84"/>
      <c r="V31" s="84"/>
      <c r="W31" s="84"/>
      <c r="X31" s="151"/>
    </row>
    <row r="32" spans="2:24">
      <c r="B32" s="100"/>
      <c r="C32" s="178"/>
      <c r="D32" s="179"/>
      <c r="E32" s="101"/>
      <c r="F32" s="180"/>
      <c r="G32" s="8"/>
      <c r="H32" s="3"/>
      <c r="I32" s="3"/>
      <c r="J32" s="3"/>
      <c r="K32" s="90"/>
      <c r="N32" s="152"/>
      <c r="O32" s="84"/>
      <c r="P32" s="150"/>
      <c r="Q32" s="28"/>
      <c r="R32" s="84"/>
      <c r="S32" s="84"/>
      <c r="T32" s="84"/>
      <c r="U32" s="84"/>
      <c r="V32" s="84"/>
      <c r="W32" s="84"/>
      <c r="X32" s="151"/>
    </row>
    <row r="33" spans="2:24">
      <c r="B33" s="93" t="s">
        <v>104</v>
      </c>
      <c r="C33" s="180"/>
      <c r="D33" s="181"/>
      <c r="E33" s="182"/>
      <c r="F33" s="87"/>
      <c r="G33" s="8"/>
      <c r="H33" s="3"/>
      <c r="I33" s="3"/>
      <c r="J33" s="3"/>
      <c r="K33" s="90"/>
      <c r="N33" s="152"/>
      <c r="O33" s="84"/>
      <c r="P33" s="150"/>
      <c r="Q33" s="28"/>
      <c r="R33" s="84"/>
      <c r="S33" s="84"/>
      <c r="T33" s="84"/>
      <c r="U33" s="84"/>
      <c r="V33" s="84"/>
      <c r="W33" s="84"/>
      <c r="X33" s="151"/>
    </row>
    <row r="34" spans="2:24">
      <c r="B34" s="104" t="s">
        <v>60</v>
      </c>
      <c r="C34" s="3"/>
      <c r="D34" s="3"/>
      <c r="E34" s="51">
        <f>SUM(E28:E33)</f>
        <v>5000</v>
      </c>
      <c r="F34" s="87"/>
      <c r="G34" s="73"/>
      <c r="H34" s="3"/>
      <c r="I34" s="3"/>
      <c r="J34" s="3"/>
      <c r="K34" s="90"/>
      <c r="N34" s="152"/>
      <c r="O34" s="84"/>
      <c r="P34" s="150"/>
      <c r="Q34" s="28"/>
      <c r="R34" s="84"/>
      <c r="S34" s="84"/>
      <c r="T34" s="84"/>
      <c r="U34" s="84"/>
      <c r="V34" s="84"/>
      <c r="W34" s="84"/>
      <c r="X34" s="151"/>
    </row>
    <row r="35" spans="2:24">
      <c r="B35" s="142" t="s">
        <v>73</v>
      </c>
      <c r="C35" s="143"/>
      <c r="D35" s="143"/>
      <c r="E35" s="143"/>
      <c r="F35" s="143"/>
      <c r="G35" s="143"/>
      <c r="H35" s="144" t="s">
        <v>74</v>
      </c>
      <c r="I35" s="143"/>
      <c r="J35" s="143"/>
      <c r="K35" s="145"/>
      <c r="N35" s="152"/>
      <c r="O35" s="84"/>
      <c r="P35" s="150"/>
      <c r="Q35" s="28"/>
      <c r="R35" s="84"/>
      <c r="S35" s="84"/>
      <c r="T35" s="84"/>
      <c r="U35" s="84"/>
      <c r="V35" s="84"/>
      <c r="W35" s="84"/>
      <c r="X35" s="154"/>
    </row>
    <row r="36" spans="2:24">
      <c r="B36" s="112"/>
      <c r="C36" s="50"/>
      <c r="D36" s="50"/>
      <c r="E36" s="74" t="s">
        <v>75</v>
      </c>
      <c r="F36" s="74" t="s">
        <v>17</v>
      </c>
      <c r="G36" s="75"/>
      <c r="H36" s="50"/>
      <c r="I36" s="50"/>
      <c r="J36" s="50"/>
      <c r="K36" s="92"/>
      <c r="N36" s="152"/>
      <c r="O36" s="84"/>
      <c r="P36" s="150"/>
      <c r="Q36" s="28"/>
      <c r="R36" s="84"/>
      <c r="S36" s="84"/>
      <c r="T36" s="84"/>
      <c r="U36" s="84"/>
      <c r="V36" s="84"/>
      <c r="W36" s="84"/>
      <c r="X36" s="151"/>
    </row>
    <row r="37" spans="2:24">
      <c r="B37" s="112" t="s">
        <v>76</v>
      </c>
      <c r="C37" s="50"/>
      <c r="D37" s="50"/>
      <c r="E37" s="113">
        <f>+E25*12</f>
        <v>50400</v>
      </c>
      <c r="F37" s="77">
        <f>+E34*12</f>
        <v>60000</v>
      </c>
      <c r="G37" s="72"/>
      <c r="H37" s="109" t="s">
        <v>77</v>
      </c>
      <c r="I37" s="50"/>
      <c r="J37" s="50"/>
      <c r="K37" s="114">
        <f>K38*B10</f>
        <v>174750</v>
      </c>
      <c r="N37" s="152"/>
      <c r="O37" s="84"/>
      <c r="P37" s="150"/>
      <c r="Q37" s="28"/>
      <c r="R37" s="84"/>
      <c r="S37" s="84"/>
      <c r="T37" s="84"/>
      <c r="U37" s="84"/>
      <c r="V37" s="84"/>
      <c r="W37" s="84"/>
      <c r="X37" s="151"/>
    </row>
    <row r="38" spans="2:24">
      <c r="B38" s="112" t="s">
        <v>79</v>
      </c>
      <c r="C38" s="50"/>
      <c r="D38" s="76">
        <v>0.03</v>
      </c>
      <c r="E38" s="77">
        <f>+E37*D38</f>
        <v>1512</v>
      </c>
      <c r="F38" s="77">
        <f>F37*D38</f>
        <v>1800</v>
      </c>
      <c r="G38" s="72"/>
      <c r="H38" s="50"/>
      <c r="I38" s="50"/>
      <c r="J38" s="50"/>
      <c r="K38" s="115">
        <v>0.25</v>
      </c>
      <c r="N38" s="152"/>
      <c r="O38" s="84"/>
      <c r="P38" s="150"/>
      <c r="Q38" s="28"/>
      <c r="R38" s="84"/>
      <c r="S38" s="84"/>
      <c r="T38" s="84"/>
      <c r="U38" s="84"/>
      <c r="V38" s="84"/>
      <c r="W38" s="84"/>
      <c r="X38" s="151"/>
    </row>
    <row r="39" spans="2:24">
      <c r="B39" s="112" t="s">
        <v>80</v>
      </c>
      <c r="C39" s="50"/>
      <c r="D39" s="50"/>
      <c r="E39" s="77">
        <f>E37-E38</f>
        <v>48888</v>
      </c>
      <c r="F39" s="77">
        <f>F37-F38</f>
        <v>58200</v>
      </c>
      <c r="G39" s="72"/>
      <c r="H39" s="116" t="s">
        <v>81</v>
      </c>
      <c r="I39" s="50"/>
      <c r="J39" s="117">
        <v>3.5999999999999997E-2</v>
      </c>
      <c r="K39" s="118"/>
      <c r="N39" s="152"/>
      <c r="O39" s="84"/>
      <c r="P39" s="150"/>
      <c r="Q39" s="28"/>
      <c r="R39" s="84"/>
      <c r="S39" s="84"/>
      <c r="T39" s="84"/>
      <c r="U39" s="84"/>
      <c r="V39" s="84"/>
      <c r="W39" s="84"/>
      <c r="X39" s="151"/>
    </row>
    <row r="40" spans="2:24">
      <c r="B40" s="112" t="s">
        <v>82</v>
      </c>
      <c r="C40" s="50"/>
      <c r="D40" s="76">
        <f>K30</f>
        <v>0.27997420634920639</v>
      </c>
      <c r="E40" s="77">
        <f>K27</f>
        <v>14110.7</v>
      </c>
      <c r="F40" s="77">
        <f>K27</f>
        <v>14110.7</v>
      </c>
      <c r="G40" s="72"/>
      <c r="H40" s="116" t="s">
        <v>83</v>
      </c>
      <c r="I40" s="3"/>
      <c r="J40" s="119">
        <v>30</v>
      </c>
      <c r="K40" s="120" t="s">
        <v>84</v>
      </c>
      <c r="N40" s="152"/>
      <c r="O40" s="84"/>
      <c r="P40" s="150"/>
      <c r="Q40" s="28"/>
      <c r="R40" s="84"/>
      <c r="S40" s="84"/>
      <c r="T40" s="84"/>
      <c r="U40" s="84"/>
      <c r="V40" s="84"/>
      <c r="W40" s="84"/>
      <c r="X40" s="151"/>
    </row>
    <row r="41" spans="2:24">
      <c r="B41" s="112" t="s">
        <v>85</v>
      </c>
      <c r="C41" s="50"/>
      <c r="D41" s="50"/>
      <c r="E41" s="78">
        <f>E39-E40</f>
        <v>34777.300000000003</v>
      </c>
      <c r="F41" s="77">
        <f>F39-F40</f>
        <v>44089.3</v>
      </c>
      <c r="G41" s="72"/>
      <c r="H41" s="109" t="s">
        <v>86</v>
      </c>
      <c r="I41" s="50"/>
      <c r="J41" s="50"/>
      <c r="K41" s="110">
        <f>B10-K37</f>
        <v>524250</v>
      </c>
      <c r="N41" s="152"/>
      <c r="O41" s="84"/>
      <c r="P41" s="150"/>
      <c r="Q41" s="28"/>
      <c r="R41" s="84"/>
      <c r="S41" s="84"/>
      <c r="T41" s="84"/>
      <c r="U41" s="84"/>
      <c r="V41" s="84"/>
      <c r="W41" s="84"/>
      <c r="X41" s="151"/>
    </row>
    <row r="42" spans="2:24">
      <c r="B42" s="112"/>
      <c r="C42" s="50"/>
      <c r="D42" s="50"/>
      <c r="E42" s="50"/>
      <c r="F42" s="50"/>
      <c r="G42" s="72"/>
      <c r="H42" s="50"/>
      <c r="I42" s="50"/>
      <c r="J42" s="50"/>
      <c r="K42" s="92"/>
      <c r="N42" s="152"/>
      <c r="O42" s="84"/>
      <c r="P42" s="150"/>
      <c r="Q42" s="28"/>
      <c r="R42" s="84"/>
      <c r="S42" s="84"/>
      <c r="T42" s="84"/>
      <c r="U42" s="84"/>
      <c r="V42" s="84"/>
      <c r="W42" s="84"/>
      <c r="X42" s="151"/>
    </row>
    <row r="43" spans="2:24">
      <c r="B43" s="112" t="s">
        <v>87</v>
      </c>
      <c r="C43" s="50"/>
      <c r="D43" s="50"/>
      <c r="E43" s="79">
        <f>PMT(J39/12,J40*12,K41,0,0)*12</f>
        <v>-28601.738982664952</v>
      </c>
      <c r="F43" s="79">
        <f>PMT(J39/12,30*12,K41,0,0)*12</f>
        <v>-28601.738982664952</v>
      </c>
      <c r="G43" s="72"/>
      <c r="H43" s="116" t="s">
        <v>88</v>
      </c>
      <c r="I43" s="3"/>
      <c r="J43" s="50"/>
      <c r="K43" s="92"/>
      <c r="N43" s="152"/>
      <c r="O43" s="84"/>
      <c r="P43" s="150"/>
      <c r="Q43" s="28"/>
      <c r="R43" s="84"/>
      <c r="S43" s="84"/>
      <c r="T43" s="84"/>
      <c r="U43" s="84"/>
      <c r="V43" s="84"/>
      <c r="W43" s="84"/>
      <c r="X43" s="151"/>
    </row>
    <row r="44" spans="2:24">
      <c r="B44" s="112"/>
      <c r="C44" s="50"/>
      <c r="D44" s="50"/>
      <c r="E44" s="50"/>
      <c r="F44" s="50"/>
      <c r="G44" s="72"/>
      <c r="H44" s="50" t="s">
        <v>89</v>
      </c>
      <c r="I44" s="96">
        <f>+E41/E43*-1</f>
        <v>1.2159155784575881</v>
      </c>
      <c r="J44" s="3"/>
      <c r="K44" s="90"/>
      <c r="N44" s="152"/>
      <c r="O44" s="84"/>
      <c r="P44" s="150"/>
      <c r="Q44" s="28"/>
      <c r="R44" s="84"/>
      <c r="S44" s="84"/>
      <c r="T44" s="84"/>
      <c r="U44" s="84"/>
      <c r="V44" s="84"/>
      <c r="W44" s="84"/>
      <c r="X44" s="151"/>
    </row>
    <row r="45" spans="2:24">
      <c r="B45" s="112" t="s">
        <v>90</v>
      </c>
      <c r="C45" s="50"/>
      <c r="D45" s="50"/>
      <c r="E45" s="77">
        <f>E41+E43</f>
        <v>6175.5610173350506</v>
      </c>
      <c r="F45" s="80">
        <f>F41+F43</f>
        <v>15487.561017335051</v>
      </c>
      <c r="G45" s="72"/>
      <c r="H45" s="50" t="s">
        <v>91</v>
      </c>
      <c r="I45" s="96">
        <f>+F41/F43*-1</f>
        <v>1.5414901879470269</v>
      </c>
      <c r="J45" s="50"/>
      <c r="K45" s="92"/>
      <c r="N45" s="152"/>
      <c r="O45" s="84"/>
      <c r="P45" s="150"/>
      <c r="Q45" s="28"/>
      <c r="R45" s="84"/>
      <c r="S45" s="84"/>
      <c r="T45" s="84"/>
      <c r="U45" s="84"/>
      <c r="V45" s="84"/>
      <c r="W45" s="84"/>
      <c r="X45" s="151"/>
    </row>
    <row r="46" spans="2:24">
      <c r="B46" s="112" t="s">
        <v>92</v>
      </c>
      <c r="C46" s="50"/>
      <c r="D46" s="50"/>
      <c r="E46" s="81">
        <f>E45/K37</f>
        <v>3.5339404963290702E-2</v>
      </c>
      <c r="F46" s="82">
        <f>F45/K37</f>
        <v>8.8626958611359372E-2</v>
      </c>
      <c r="G46" s="72"/>
      <c r="H46" s="3"/>
      <c r="I46" s="3"/>
      <c r="J46" s="50"/>
      <c r="K46" s="92"/>
      <c r="N46" s="152"/>
      <c r="O46" s="84"/>
      <c r="P46" s="150"/>
      <c r="Q46" s="28"/>
      <c r="R46" s="84"/>
      <c r="S46" s="84"/>
      <c r="T46" s="84"/>
      <c r="U46" s="84"/>
      <c r="V46" s="84"/>
      <c r="W46" s="84"/>
      <c r="X46" s="151"/>
    </row>
    <row r="47" spans="2:24">
      <c r="B47" s="93" t="s">
        <v>93</v>
      </c>
      <c r="C47" s="3"/>
      <c r="D47" s="3"/>
      <c r="E47" s="121">
        <f>(-PPMT(J39/12,1,J40*12,K41,0,0)+(-PPMT(J39/12,2,J40*12,K41,0,0)+(-PPMT(J39/12,3,J40*12,K41,0,0)+(-PPMT(J39/12,4,J40*12,K41,0,0)+(-PPMT(J39/12,5,J40*12,K41,0,0)+(-PPMT(J39/12,6,J40*12,K41,0,0)+(-PPMT(J39/12,7,J40*12,K41,0,0)+(-PPMT(J39/12,8,J40*12,K41,0,0)+(-PPMT(J39/12,9,J40*12,K41,0,0)+(-PPMT(J39/12,10,J40*12,K41,0,0)+(-PPMT(J39/12,11,J40*12,K41,0,0)+(-PPMT(J39/12,12,J40*12,K41,0,0)))))))))))))</f>
        <v>9890.8793053864501</v>
      </c>
      <c r="F47" s="121">
        <f>(-PPMT(J39/12,1,J40*12,K41,0,0)+(-PPMT(J39/12,2,J40*12,K41,0,0)+(-PPMT(J39/12,3,J40*12,K41,0,0)+(-PPMT(J39/12,4,J40*12,K41,0,0)+(-PPMT(J39/12,5,J40*12,K41,0,0)+(-PPMT(J39/12,6,J40*12,K41,0,0)+(-PPMT(J39/12,7,J40*12,K41,0,0)+(-PPMT(J39/12,8,J40*12,K41,0,0)+(-PPMT(J39/12,9,J40*12,K41,0,0)+(-PPMT(J39/12,10,J40*12,K41,0,0)+(-PPMT(J39/12,11,J40*12,K41,0,0)+(-PPMT(J39/12,12,J40*12,K41,0,0)))))))))))))</f>
        <v>9890.8793053864501</v>
      </c>
      <c r="G47" s="72"/>
      <c r="H47" s="50"/>
      <c r="I47" s="50"/>
      <c r="J47" s="50"/>
      <c r="K47" s="92"/>
      <c r="N47" s="152"/>
      <c r="O47" s="84"/>
      <c r="P47" s="150"/>
      <c r="Q47" s="28"/>
      <c r="R47" s="84"/>
      <c r="S47" s="84"/>
      <c r="T47" s="84"/>
      <c r="U47" s="84"/>
      <c r="V47" s="84"/>
      <c r="W47" s="84"/>
      <c r="X47" s="151"/>
    </row>
    <row r="48" spans="2:24">
      <c r="B48" s="146" t="s">
        <v>94</v>
      </c>
      <c r="C48" s="3"/>
      <c r="D48" s="50"/>
      <c r="E48" s="83">
        <f>+(+E45+E47)/K37</f>
        <v>9.1939572662211741E-2</v>
      </c>
      <c r="F48" s="81">
        <f>+(+F45+F47)/K37</f>
        <v>0.1452271263102804</v>
      </c>
      <c r="G48" s="72"/>
      <c r="H48" s="50"/>
      <c r="I48" s="50"/>
      <c r="J48" s="50"/>
      <c r="K48" s="92"/>
      <c r="N48" s="152"/>
      <c r="O48" s="84"/>
      <c r="P48" s="150"/>
      <c r="Q48" s="28"/>
      <c r="R48" s="84"/>
      <c r="S48" s="84"/>
      <c r="T48" s="84"/>
      <c r="U48" s="84"/>
      <c r="V48" s="84"/>
      <c r="W48" s="84"/>
      <c r="X48" s="151"/>
    </row>
    <row r="49" spans="2:24">
      <c r="B49" s="225" t="s">
        <v>95</v>
      </c>
      <c r="C49" s="199"/>
      <c r="D49" s="199"/>
      <c r="E49" s="199"/>
      <c r="F49" s="199"/>
      <c r="G49" s="199"/>
      <c r="H49" s="199"/>
      <c r="I49" s="199"/>
      <c r="J49" s="199"/>
      <c r="K49" s="200"/>
      <c r="N49" s="152"/>
      <c r="O49" s="84"/>
      <c r="P49" s="150"/>
      <c r="Q49" s="28"/>
      <c r="R49" s="84"/>
      <c r="S49" s="84"/>
      <c r="T49" s="84"/>
      <c r="U49" s="84"/>
      <c r="V49" s="84"/>
      <c r="W49" s="84"/>
      <c r="X49" s="151"/>
    </row>
    <row r="50" spans="2:24" ht="12" customHeight="1">
      <c r="B50" s="226"/>
      <c r="C50" s="227"/>
      <c r="D50" s="227"/>
      <c r="E50" s="227"/>
      <c r="F50" s="227"/>
      <c r="G50" s="227"/>
      <c r="H50" s="227"/>
      <c r="I50" s="227"/>
      <c r="J50" s="227"/>
      <c r="K50" s="228"/>
      <c r="N50" s="152"/>
      <c r="O50" s="84"/>
      <c r="P50" s="150"/>
      <c r="Q50" s="28"/>
      <c r="R50" s="84"/>
      <c r="S50" s="84"/>
      <c r="T50" s="84"/>
      <c r="U50" s="84"/>
      <c r="V50" s="84"/>
      <c r="W50" s="84"/>
      <c r="X50" s="151"/>
    </row>
    <row r="51" spans="2:24" ht="12" customHeight="1">
      <c r="B51" s="229"/>
      <c r="C51" s="230"/>
      <c r="D51" s="230"/>
      <c r="E51" s="230"/>
      <c r="F51" s="230"/>
      <c r="G51" s="230"/>
      <c r="H51" s="230"/>
      <c r="I51" s="230"/>
      <c r="J51" s="230"/>
      <c r="K51" s="231"/>
      <c r="N51" s="152"/>
      <c r="O51" s="84"/>
      <c r="P51" s="150"/>
      <c r="Q51" s="28"/>
      <c r="R51" s="84"/>
      <c r="S51" s="84"/>
      <c r="T51" s="84"/>
      <c r="U51" s="84"/>
      <c r="V51" s="84"/>
      <c r="W51" s="84"/>
      <c r="X51" s="151"/>
    </row>
    <row r="52" spans="2:24" ht="14" customHeight="1">
      <c r="B52" s="229"/>
      <c r="C52" s="230"/>
      <c r="D52" s="230"/>
      <c r="E52" s="230"/>
      <c r="F52" s="230"/>
      <c r="G52" s="230"/>
      <c r="H52" s="230"/>
      <c r="I52" s="230"/>
      <c r="J52" s="230"/>
      <c r="K52" s="231"/>
      <c r="N52" s="152"/>
      <c r="O52" s="84"/>
      <c r="P52" s="150"/>
      <c r="Q52" s="28"/>
      <c r="R52" s="84"/>
      <c r="S52" s="84"/>
      <c r="T52" s="84"/>
      <c r="U52" s="84"/>
      <c r="V52" s="84"/>
      <c r="W52" s="84"/>
      <c r="X52" s="151"/>
    </row>
    <row r="53" spans="2:24" ht="20" customHeight="1">
      <c r="B53" s="229"/>
      <c r="C53" s="230"/>
      <c r="D53" s="230"/>
      <c r="E53" s="230"/>
      <c r="F53" s="230"/>
      <c r="G53" s="230"/>
      <c r="H53" s="230"/>
      <c r="I53" s="230"/>
      <c r="J53" s="230"/>
      <c r="K53" s="231"/>
      <c r="N53" s="152"/>
      <c r="O53" s="84"/>
      <c r="P53" s="150"/>
      <c r="Q53" s="28"/>
      <c r="R53" s="84"/>
      <c r="S53" s="84"/>
      <c r="T53" s="84"/>
      <c r="U53" s="84"/>
      <c r="V53" s="84"/>
      <c r="W53" s="84"/>
      <c r="X53" s="151"/>
    </row>
    <row r="54" spans="2:24">
      <c r="B54" s="196" t="s">
        <v>101</v>
      </c>
      <c r="C54" s="197"/>
      <c r="D54" s="197"/>
      <c r="E54" s="197"/>
      <c r="F54" s="197"/>
      <c r="G54" s="197"/>
      <c r="H54" s="197"/>
      <c r="I54" s="197"/>
      <c r="J54" s="197"/>
      <c r="K54" s="198"/>
      <c r="N54" s="152"/>
      <c r="O54" s="84"/>
      <c r="P54" s="150"/>
      <c r="Q54" s="28"/>
      <c r="R54" s="84"/>
      <c r="S54" s="84"/>
      <c r="T54" s="84"/>
      <c r="U54" s="84"/>
      <c r="V54" s="84"/>
      <c r="W54" s="84"/>
      <c r="X54" s="151"/>
    </row>
    <row r="55" spans="2:24">
      <c r="B55" s="232" t="s">
        <v>96</v>
      </c>
      <c r="C55" s="233"/>
      <c r="D55" s="233"/>
      <c r="E55" s="233"/>
      <c r="F55" s="233"/>
      <c r="G55" s="233"/>
      <c r="H55" s="233"/>
      <c r="I55" s="233"/>
      <c r="J55" s="233"/>
      <c r="K55" s="234"/>
      <c r="N55" s="152"/>
      <c r="O55" s="84"/>
      <c r="P55" s="150"/>
      <c r="Q55" s="28"/>
      <c r="R55" s="84"/>
      <c r="S55" s="84"/>
      <c r="T55" s="84"/>
      <c r="U55" s="84"/>
      <c r="V55" s="84"/>
      <c r="W55" s="84"/>
      <c r="X55" s="151"/>
    </row>
    <row r="56" spans="2:24">
      <c r="B56" s="235" t="s">
        <v>97</v>
      </c>
      <c r="C56" s="236"/>
      <c r="D56" s="236"/>
      <c r="E56" s="236"/>
      <c r="F56" s="236"/>
      <c r="G56" s="236"/>
      <c r="H56" s="236"/>
      <c r="I56" s="236"/>
      <c r="J56" s="236"/>
      <c r="K56" s="237"/>
      <c r="N56" s="152"/>
      <c r="O56" s="84"/>
      <c r="P56" s="150"/>
      <c r="Q56" s="28"/>
      <c r="R56" s="84"/>
      <c r="S56" s="84"/>
      <c r="T56" s="84"/>
      <c r="U56" s="84"/>
      <c r="V56" s="84"/>
      <c r="W56" s="84"/>
      <c r="X56" s="151"/>
    </row>
    <row r="57" spans="2:24">
      <c r="B57" s="235" t="s">
        <v>98</v>
      </c>
      <c r="C57" s="236"/>
      <c r="D57" s="236"/>
      <c r="E57" s="236"/>
      <c r="F57" s="236"/>
      <c r="G57" s="236"/>
      <c r="H57" s="236"/>
      <c r="I57" s="236"/>
      <c r="J57" s="236"/>
      <c r="K57" s="237"/>
      <c r="N57" s="152"/>
      <c r="O57" s="84"/>
      <c r="P57" s="150"/>
      <c r="Q57" s="28"/>
      <c r="R57" s="84"/>
      <c r="S57" s="84"/>
      <c r="T57" s="84"/>
      <c r="U57" s="84"/>
      <c r="V57" s="84"/>
      <c r="W57" s="84"/>
      <c r="X57" s="151"/>
    </row>
    <row r="58" spans="2:24">
      <c r="B58" s="235" t="s">
        <v>99</v>
      </c>
      <c r="C58" s="236"/>
      <c r="D58" s="236"/>
      <c r="E58" s="236"/>
      <c r="F58" s="236"/>
      <c r="G58" s="236"/>
      <c r="H58" s="236"/>
      <c r="I58" s="236"/>
      <c r="J58" s="236"/>
      <c r="K58" s="237"/>
      <c r="N58" s="152"/>
      <c r="O58" s="84"/>
      <c r="P58" s="150"/>
      <c r="Q58" s="28"/>
      <c r="R58" s="84"/>
      <c r="S58" s="84"/>
      <c r="T58" s="84"/>
      <c r="U58" s="84"/>
      <c r="V58" s="84"/>
      <c r="W58" s="84"/>
      <c r="X58" s="151"/>
    </row>
    <row r="59" spans="2:24" ht="14" thickBot="1">
      <c r="B59" s="222"/>
      <c r="C59" s="223"/>
      <c r="D59" s="223"/>
      <c r="E59" s="223"/>
      <c r="F59" s="223"/>
      <c r="G59" s="223"/>
      <c r="H59" s="223"/>
      <c r="I59" s="223"/>
      <c r="J59" s="223"/>
      <c r="K59" s="224"/>
      <c r="N59" s="156"/>
      <c r="O59" s="157"/>
      <c r="P59" s="158"/>
      <c r="Q59" s="159"/>
      <c r="R59" s="157"/>
      <c r="S59" s="157"/>
      <c r="T59" s="157"/>
      <c r="U59" s="157"/>
      <c r="V59" s="157"/>
      <c r="W59" s="157"/>
      <c r="X59" s="160"/>
    </row>
    <row r="60" spans="2:24">
      <c r="B60" s="85"/>
      <c r="C60" s="85"/>
      <c r="D60" s="85"/>
      <c r="E60" s="85"/>
      <c r="F60" s="85"/>
      <c r="G60" s="85"/>
      <c r="H60" s="85"/>
      <c r="I60" s="85"/>
      <c r="J60" s="85"/>
      <c r="K60" s="85"/>
    </row>
    <row r="90" spans="2:6">
      <c r="B90" t="s">
        <v>106</v>
      </c>
      <c r="D90" s="189">
        <v>42988</v>
      </c>
      <c r="F90" t="s">
        <v>108</v>
      </c>
    </row>
    <row r="91" spans="2:6">
      <c r="B91" t="s">
        <v>107</v>
      </c>
    </row>
    <row r="117" spans="2:11">
      <c r="B117" s="84"/>
      <c r="C117" s="84"/>
      <c r="D117" s="84"/>
      <c r="E117" s="84"/>
      <c r="F117" s="84"/>
      <c r="G117" s="84"/>
      <c r="H117" s="84"/>
      <c r="I117" s="84"/>
      <c r="J117" s="84"/>
      <c r="K117" s="84"/>
    </row>
  </sheetData>
  <mergeCells count="33">
    <mergeCell ref="T18:U18"/>
    <mergeCell ref="B27:E27"/>
    <mergeCell ref="R27:S27"/>
    <mergeCell ref="T27:U27"/>
    <mergeCell ref="B59:K59"/>
    <mergeCell ref="B49:K49"/>
    <mergeCell ref="B50:K53"/>
    <mergeCell ref="B54:K54"/>
    <mergeCell ref="B55:K55"/>
    <mergeCell ref="B56:K56"/>
    <mergeCell ref="B57:K57"/>
    <mergeCell ref="B58:K58"/>
    <mergeCell ref="B16:E16"/>
    <mergeCell ref="G16:K16"/>
    <mergeCell ref="O17:P17"/>
    <mergeCell ref="B18:E18"/>
    <mergeCell ref="R18:S18"/>
    <mergeCell ref="T7:W12"/>
    <mergeCell ref="Q5:R5"/>
    <mergeCell ref="B4:K4"/>
    <mergeCell ref="D5:E5"/>
    <mergeCell ref="F5:G5"/>
    <mergeCell ref="J5:K5"/>
    <mergeCell ref="O9:P9"/>
    <mergeCell ref="O8:P8"/>
    <mergeCell ref="O7:P7"/>
    <mergeCell ref="F6:G6"/>
    <mergeCell ref="D8:E8"/>
    <mergeCell ref="F8:G8"/>
    <mergeCell ref="I8:J9"/>
    <mergeCell ref="I10:J10"/>
    <mergeCell ref="D6:E6"/>
    <mergeCell ref="B12:C12"/>
  </mergeCells>
  <phoneticPr fontId="33" type="noConversion"/>
  <printOptions horizontalCentered="1" verticalCentered="1"/>
  <pageMargins left="0.25" right="0.25" top="0.25" bottom="0.25" header="0.11" footer="0.5"/>
  <pageSetup scale="83" fitToWidth="2" orientation="portrait" horizontalDpi="4294967292" verticalDpi="4294967292"/>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APOD</vt:lpstr>
      <vt:lpstr>APOD!Print_Area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Alexio Barbara</dc:creator>
  <cp:lastModifiedBy>Microsoft Office User</cp:lastModifiedBy>
  <cp:lastPrinted>2018-10-17T18:28:00Z</cp:lastPrinted>
  <dcterms:created xsi:type="dcterms:W3CDTF">2016-07-14T21:30:16Z</dcterms:created>
  <dcterms:modified xsi:type="dcterms:W3CDTF">2020-04-29T19:30:11Z</dcterms:modified>
</cp:coreProperties>
</file>